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568 Reko objektu PdF MU Brno\4 - PD\7a - DPS archiv\ROZPOCET\2021-01-25 Uprava dle pripominek investora\VYKAZ VYMER\XLS\"/>
    </mc:Choice>
  </mc:AlternateContent>
  <bookViews>
    <workbookView xWindow="0" yWindow="0" windowWidth="23745" windowHeight="13725"/>
  </bookViews>
  <sheets>
    <sheet name="Rekapitulace" sheetId="2" r:id="rId1"/>
    <sheet name="BOURACÍ PRÁCE" sheetId="3" r:id="rId2"/>
  </sheets>
  <externalReferences>
    <externalReference r:id="rId3"/>
    <externalReference r:id="rId4"/>
    <externalReference r:id="rId5"/>
    <externalReference r:id="rId6"/>
  </externalReferences>
  <definedNames>
    <definedName name="___obl11">#REF!</definedName>
    <definedName name="___obl12">#REF!</definedName>
    <definedName name="___obl13">#REF!</definedName>
    <definedName name="___obl14">#REF!</definedName>
    <definedName name="___obl15">#REF!</definedName>
    <definedName name="___obl16">#REF!</definedName>
    <definedName name="___obl17">#REF!</definedName>
    <definedName name="___obl1710">#REF!</definedName>
    <definedName name="___obl1711">#REF!</definedName>
    <definedName name="___obl1712">#REF!</definedName>
    <definedName name="___obl1713">#REF!</definedName>
    <definedName name="___obl1714">#REF!</definedName>
    <definedName name="___obl1715">#REF!</definedName>
    <definedName name="___obl1716">#REF!</definedName>
    <definedName name="___obl1717">#REF!</definedName>
    <definedName name="___obl1718">#REF!</definedName>
    <definedName name="___obl1719">#REF!</definedName>
    <definedName name="___obl173">#REF!</definedName>
    <definedName name="___obl174">#REF!</definedName>
    <definedName name="___obl175">#REF!</definedName>
    <definedName name="___obl176">#REF!</definedName>
    <definedName name="___obl177">#REF!</definedName>
    <definedName name="___obl178">#REF!</definedName>
    <definedName name="___obl179">#REF!</definedName>
    <definedName name="___obl18">#REF!</definedName>
    <definedName name="___obl181">#REF!</definedName>
    <definedName name="___obl1816">#REF!</definedName>
    <definedName name="___obl1820">#REF!</definedName>
    <definedName name="___obl1821">#REF!</definedName>
    <definedName name="___obl1822">#REF!</definedName>
    <definedName name="___obl1823">#REF!</definedName>
    <definedName name="___obl1824">#REF!</definedName>
    <definedName name="___obl1825">#REF!</definedName>
    <definedName name="___obl1826">#REF!</definedName>
    <definedName name="___obl1827">#REF!</definedName>
    <definedName name="___obl1828">#REF!</definedName>
    <definedName name="___obl1829">#REF!</definedName>
    <definedName name="___obl183">#REF!</definedName>
    <definedName name="___obl1831">#REF!</definedName>
    <definedName name="___obl1832">#REF!</definedName>
    <definedName name="___obl184">#REF!</definedName>
    <definedName name="___obl185">#REF!</definedName>
    <definedName name="___obl186">#REF!</definedName>
    <definedName name="___obl187">#REF!</definedName>
    <definedName name="__obl11" localSheetId="0">#REF!</definedName>
    <definedName name="__obl12" localSheetId="0">#REF!</definedName>
    <definedName name="__obl13" localSheetId="0">#REF!</definedName>
    <definedName name="__obl14" localSheetId="0">#REF!</definedName>
    <definedName name="__obl15" localSheetId="0">#REF!</definedName>
    <definedName name="__obl16" localSheetId="0">#REF!</definedName>
    <definedName name="__obl17" localSheetId="0">#REF!</definedName>
    <definedName name="__obl1710" localSheetId="0">#REF!</definedName>
    <definedName name="__obl1711" localSheetId="0">#REF!</definedName>
    <definedName name="__obl1712" localSheetId="0">#REF!</definedName>
    <definedName name="__obl1713" localSheetId="0">#REF!</definedName>
    <definedName name="__obl1714" localSheetId="0">#REF!</definedName>
    <definedName name="__obl1715" localSheetId="0">#REF!</definedName>
    <definedName name="__obl1716" localSheetId="0">#REF!</definedName>
    <definedName name="__obl1717" localSheetId="0">#REF!</definedName>
    <definedName name="__obl1718" localSheetId="0">#REF!</definedName>
    <definedName name="__obl1719" localSheetId="0">#REF!</definedName>
    <definedName name="__obl173" localSheetId="0">#REF!</definedName>
    <definedName name="__obl174" localSheetId="0">#REF!</definedName>
    <definedName name="__obl175" localSheetId="0">#REF!</definedName>
    <definedName name="__obl176" localSheetId="0">#REF!</definedName>
    <definedName name="__obl177" localSheetId="0">#REF!</definedName>
    <definedName name="__obl178" localSheetId="0">#REF!</definedName>
    <definedName name="__obl179" localSheetId="0">#REF!</definedName>
    <definedName name="__obl18" localSheetId="0">#REF!</definedName>
    <definedName name="__obl181" localSheetId="0">#REF!</definedName>
    <definedName name="__obl1816" localSheetId="0">#REF!</definedName>
    <definedName name="__obl1820" localSheetId="0">#REF!</definedName>
    <definedName name="__obl1821" localSheetId="0">#REF!</definedName>
    <definedName name="__obl1822" localSheetId="0">#REF!</definedName>
    <definedName name="__obl1823" localSheetId="0">#REF!</definedName>
    <definedName name="__obl1824" localSheetId="0">#REF!</definedName>
    <definedName name="__obl1825" localSheetId="0">#REF!</definedName>
    <definedName name="__obl1826" localSheetId="0">#REF!</definedName>
    <definedName name="__obl1827" localSheetId="0">#REF!</definedName>
    <definedName name="__obl1828" localSheetId="0">#REF!</definedName>
    <definedName name="__obl1829" localSheetId="0">#REF!</definedName>
    <definedName name="__obl183" localSheetId="0">#REF!</definedName>
    <definedName name="__obl1831" localSheetId="0">#REF!</definedName>
    <definedName name="__obl1832" localSheetId="0">#REF!</definedName>
    <definedName name="__obl184" localSheetId="0">#REF!</definedName>
    <definedName name="__obl185" localSheetId="0">#REF!</definedName>
    <definedName name="__obl186" localSheetId="0">#REF!</definedName>
    <definedName name="__obl187" localSheetId="0">#REF!</definedName>
    <definedName name="_obl11" localSheetId="1">#REF!</definedName>
    <definedName name="_obl12" localSheetId="1">#REF!</definedName>
    <definedName name="_obl13" localSheetId="1">#REF!</definedName>
    <definedName name="_obl14" localSheetId="1">#REF!</definedName>
    <definedName name="_obl15" localSheetId="1">#REF!</definedName>
    <definedName name="_obl16" localSheetId="1">#REF!</definedName>
    <definedName name="_obl17" localSheetId="1">#REF!</definedName>
    <definedName name="_obl1710" localSheetId="1">#REF!</definedName>
    <definedName name="_obl1711" localSheetId="1">#REF!</definedName>
    <definedName name="_obl1712" localSheetId="1">#REF!</definedName>
    <definedName name="_obl1713" localSheetId="1">#REF!</definedName>
    <definedName name="_obl1714" localSheetId="1">#REF!</definedName>
    <definedName name="_obl1715" localSheetId="1">#REF!</definedName>
    <definedName name="_obl1716" localSheetId="1">#REF!</definedName>
    <definedName name="_obl1717" localSheetId="1">#REF!</definedName>
    <definedName name="_obl1718" localSheetId="1">#REF!</definedName>
    <definedName name="_obl1719" localSheetId="1">#REF!</definedName>
    <definedName name="_obl173" localSheetId="1">#REF!</definedName>
    <definedName name="_obl174" localSheetId="1">#REF!</definedName>
    <definedName name="_obl175" localSheetId="1">#REF!</definedName>
    <definedName name="_obl176" localSheetId="1">#REF!</definedName>
    <definedName name="_obl177" localSheetId="1">#REF!</definedName>
    <definedName name="_obl178" localSheetId="1">#REF!</definedName>
    <definedName name="_obl179" localSheetId="1">#REF!</definedName>
    <definedName name="_obl18" localSheetId="1">#REF!</definedName>
    <definedName name="_obl181" localSheetId="1">#REF!</definedName>
    <definedName name="_obl1816" localSheetId="1">#REF!</definedName>
    <definedName name="_obl1820" localSheetId="1">#REF!</definedName>
    <definedName name="_obl1821" localSheetId="1">#REF!</definedName>
    <definedName name="_obl1822" localSheetId="1">#REF!</definedName>
    <definedName name="_obl1823" localSheetId="1">#REF!</definedName>
    <definedName name="_obl1824" localSheetId="1">#REF!</definedName>
    <definedName name="_obl1825" localSheetId="1">#REF!</definedName>
    <definedName name="_obl1826" localSheetId="1">#REF!</definedName>
    <definedName name="_obl1827" localSheetId="1">#REF!</definedName>
    <definedName name="_obl1828" localSheetId="1">#REF!</definedName>
    <definedName name="_obl1829" localSheetId="1">#REF!</definedName>
    <definedName name="_obl183" localSheetId="1">#REF!</definedName>
    <definedName name="_obl1831" localSheetId="1">#REF!</definedName>
    <definedName name="_obl1832" localSheetId="1">#REF!</definedName>
    <definedName name="_obl184" localSheetId="1">#REF!</definedName>
    <definedName name="_obl185" localSheetId="1">#REF!</definedName>
    <definedName name="_obl186" localSheetId="1">#REF!</definedName>
    <definedName name="_obl187" localSheetId="1">#REF!</definedName>
    <definedName name="_SO16" localSheetId="1" hidden="1">{#N/A,#N/A,TRUE,"Krycí list"}</definedName>
    <definedName name="_SO16" localSheetId="0" hidden="1">{#N/A,#N/A,TRUE,"Krycí list"}</definedName>
    <definedName name="_SO16" hidden="1">{#N/A,#N/A,TRUE,"Krycí list"}</definedName>
    <definedName name="_VZT1" localSheetId="1">Scheduled_Payment+Extra_Payment</definedName>
    <definedName name="_VZT1" localSheetId="0">Scheduled_Payment+Extra_Payment</definedName>
    <definedName name="_VZT1">Scheduled_Payment+Extra_Payment</definedName>
    <definedName name="_VZT2" localSheetId="1">DATE(YEAR([1]!Loan_Start),MONTH([1]!Loan_Start)+Payment_Number,DAY([1]!Loan_Start))</definedName>
    <definedName name="_VZT2" localSheetId="0">DATE(YEAR([1]!Loan_Start),MONTH([1]!Loan_Start)+Payment_Number,DAY([1]!Loan_Start))</definedName>
    <definedName name="_VZT2">DATE(YEAR([2]!Loan_Start),MONTH([2]!Loan_Start)+Payment_Number,DAY([2]!Loan_Start))</definedName>
    <definedName name="_vzt3" localSheetId="1">'[3]Rekapitulace roz.  vč. kapitol'!#REF!</definedName>
    <definedName name="_vzt3" localSheetId="0">'[3]Rekapitulace roz.  vč. kapitol'!#REF!</definedName>
    <definedName name="_vzt3">'[3]Rekapitulace roz.  vč. kapitol'!#REF!</definedName>
    <definedName name="_VZT5" localSheetId="1">'[3]Rekapitulace roz.  vč. kapitol'!#REF!</definedName>
    <definedName name="_VZT5" localSheetId="0">'[3]Rekapitulace roz.  vč. kapitol'!#REF!</definedName>
    <definedName name="_VZT5">'[3]Rekapitulace roz.  vč. kapitol'!#REF!</definedName>
    <definedName name="_VZT6" localSheetId="1">'[3]Rekapitulace roz.  vč. kapitol'!#REF!</definedName>
    <definedName name="_VZT6" localSheetId="0">'[3]Rekapitulace roz.  vč. kapitol'!#REF!</definedName>
    <definedName name="_VZT6">'[3]Rekapitulace roz.  vč. kapitol'!#REF!</definedName>
    <definedName name="_VZT8" localSheetId="1">'[3]Rekapitulace roz.  vč. kapitol'!#REF!</definedName>
    <definedName name="_VZT8" localSheetId="0">'[3]Rekapitulace roz.  vč. kapitol'!#REF!</definedName>
    <definedName name="_VZT8">'[3]Rekapitulace roz.  vč. kapitol'!#REF!</definedName>
    <definedName name="a" localSheetId="1">'[4]F.1.4.5. ZZTI'!#REF!</definedName>
    <definedName name="a" localSheetId="0">'[4]F.1.4.5. ZZTI'!#REF!</definedName>
    <definedName name="a">'[4]F.1.4.5. ZZTI'!#REF!</definedName>
    <definedName name="aaaaaaaa" localSheetId="1" hidden="1">{#N/A,#N/A,TRUE,"Krycí list"}</definedName>
    <definedName name="aaaaaaaa" localSheetId="0" hidden="1">{#N/A,#N/A,TRUE,"Krycí list"}</definedName>
    <definedName name="aaaaaaaa" hidden="1">{#N/A,#N/A,TRUE,"Krycí list"}</definedName>
    <definedName name="Beg_Bal" localSheetId="1">#REF!</definedName>
    <definedName name="Beg_Bal" localSheetId="0">#REF!</definedName>
    <definedName name="Beg_Bal">#REF!</definedName>
    <definedName name="bghrerr">#REF!</definedName>
    <definedName name="bhvfdgvf">#REF!</definedName>
    <definedName name="body_celkem" localSheetId="1">'[3]Rekapitulace roz.  vč. kapitol'!#REF!</definedName>
    <definedName name="body_celkem" localSheetId="0">'[3]Rekapitulace roz.  vč. kapitol'!#REF!</definedName>
    <definedName name="body_celkem">'[3]Rekapitulace roz.  vč. kapitol'!#REF!</definedName>
    <definedName name="body_kapitoly" localSheetId="1">'[3]Rekapitulace roz.  vč. kapitol'!#REF!</definedName>
    <definedName name="body_kapitoly" localSheetId="0">'[3]Rekapitulace roz.  vč. kapitol'!#REF!</definedName>
    <definedName name="body_kapitoly">'[3]Rekapitulace roz.  vč. kapitol'!#REF!</definedName>
    <definedName name="body_pomocny" localSheetId="1">'[3]Rekapitulace roz.  vč. kapitol'!#REF!</definedName>
    <definedName name="body_pomocny" localSheetId="0">'[3]Rekapitulace roz.  vč. kapitol'!#REF!</definedName>
    <definedName name="body_pomocny">'[3]Rekapitulace roz.  vč. kapitol'!#REF!</definedName>
    <definedName name="body_rozpocty" localSheetId="1">'[3]Rekapitulace roz.  vč. kapitol'!#REF!</definedName>
    <definedName name="body_rozpocty" localSheetId="0">'[3]Rekapitulace roz.  vč. kapitol'!#REF!</definedName>
    <definedName name="body_rozpocty">'[3]Rekapitulace roz.  vč. kapitol'!#REF!</definedName>
    <definedName name="category1" localSheetId="1">#REF!</definedName>
    <definedName name="category1" localSheetId="0">#REF!</definedName>
    <definedName name="category1">#REF!</definedName>
    <definedName name="celkrozp" localSheetId="1">#REF!</definedName>
    <definedName name="celkrozp" localSheetId="0">#REF!</definedName>
    <definedName name="celkrozp">#REF!</definedName>
    <definedName name="cisloobjektu">#REF!</definedName>
    <definedName name="cislostavby">#REF!</definedName>
    <definedName name="d" localSheetId="1" hidden="1">{#N/A,#N/A,TRUE,"Krycí list"}</definedName>
    <definedName name="d" localSheetId="0" hidden="1">{#N/A,#N/A,TRUE,"Krycí list"}</definedName>
    <definedName name="d" hidden="1">{#N/A,#N/A,TRUE,"Krycí list"}</definedName>
    <definedName name="Data" localSheetId="1">#REF!</definedName>
    <definedName name="Data" localSheetId="0">#REF!</definedName>
    <definedName name="Data">#REF!</definedName>
    <definedName name="Datum">#REF!</definedName>
    <definedName name="dfdaf">#REF!</definedName>
    <definedName name="Dil">#REF!</definedName>
    <definedName name="DKGJSDGS">#REF!</definedName>
    <definedName name="dod" localSheetId="1">'[4]F.1.4.5. ZZTI'!#REF!</definedName>
    <definedName name="dod" localSheetId="0">'[4]F.1.4.5. ZZTI'!#REF!</definedName>
    <definedName name="dod">'[4]F.1.4.5. ZZTI'!#REF!</definedName>
    <definedName name="Dodavka">#REF!</definedName>
    <definedName name="Dodavka0" localSheetId="1">#REF!</definedName>
    <definedName name="Dodavka0" localSheetId="0">#REF!</definedName>
    <definedName name="Dodavka0">#REF!</definedName>
    <definedName name="dsfbhbg">#REF!</definedName>
    <definedName name="End_Bal" localSheetId="1">#REF!</definedName>
    <definedName name="End_Bal" localSheetId="0">#REF!</definedName>
    <definedName name="End_Bal">#REF!</definedName>
    <definedName name="exter1" localSheetId="1">#REF!</definedName>
    <definedName name="exter1" localSheetId="0">#REF!</definedName>
    <definedName name="exter1">#REF!</definedName>
    <definedName name="Extra_Pay" localSheetId="1">#REF!</definedName>
    <definedName name="Extra_Pay" localSheetId="0">#REF!</definedName>
    <definedName name="Extra_Pay">#REF!</definedName>
    <definedName name="f">#REF!</definedName>
    <definedName name="Full_Print" localSheetId="1">#REF!</definedName>
    <definedName name="Full_Print" localSheetId="0">#REF!</definedName>
    <definedName name="Full_Print">#REF!</definedName>
    <definedName name="H" localSheetId="1">'[3]Rekapitulace roz.  vč. kapitol'!#REF!</definedName>
    <definedName name="H" localSheetId="0">'[3]Rekapitulace roz.  vč. kapitol'!#REF!</definedName>
    <definedName name="H">'[3]Rekapitulace roz.  vč. kapitol'!#REF!</definedName>
    <definedName name="ha" localSheetId="1">'[4]F.1.4.5. ZZTI'!#REF!</definedName>
    <definedName name="ha" localSheetId="0">'[4]F.1.4.5. ZZTI'!#REF!</definedName>
    <definedName name="ha">'[4]F.1.4.5. ZZTI'!#REF!</definedName>
    <definedName name="Header_Row" localSheetId="1">ROW(#REF!)</definedName>
    <definedName name="Header_Row" localSheetId="0">ROW(#REF!)</definedName>
    <definedName name="Header_Row">ROW(#REF!)</definedName>
    <definedName name="hovno" localSheetId="1">#REF!</definedName>
    <definedName name="hovno" localSheetId="0">#REF!</definedName>
    <definedName name="hovno">#REF!</definedName>
    <definedName name="hs">#REF!</definedName>
    <definedName name="HSV">#REF!</definedName>
    <definedName name="HSV0" localSheetId="1">#REF!</definedName>
    <definedName name="HSV0" localSheetId="0">#REF!</definedName>
    <definedName name="HSV0">#REF!</definedName>
    <definedName name="HZS">#REF!</definedName>
    <definedName name="HZS0" localSheetId="1">#REF!</definedName>
    <definedName name="HZS0" localSheetId="0">#REF!</definedName>
    <definedName name="HZS0">#REF!</definedName>
    <definedName name="Int" localSheetId="1">#REF!</definedName>
    <definedName name="Int" localSheetId="0">#REF!</definedName>
    <definedName name="Int">#REF!</definedName>
    <definedName name="inter1" localSheetId="1">#REF!</definedName>
    <definedName name="inter1" localSheetId="0">#REF!</definedName>
    <definedName name="inter1">#REF!</definedName>
    <definedName name="Interest_Rate" localSheetId="1">#REF!</definedName>
    <definedName name="Interest_Rate" localSheetId="0">#REF!</definedName>
    <definedName name="Interest_Rate">#REF!</definedName>
    <definedName name="JKSO">#REF!</definedName>
    <definedName name="jzzuggt">#REF!</definedName>
    <definedName name="Last_Row" localSheetId="1">IF('BOURACÍ PRÁCE'!Values_Entered,'BOURACÍ PRÁCE'!Header_Row+'BOURACÍ PRÁCE'!Number_of_Payments,'BOURACÍ PRÁCE'!Header_Row)</definedName>
    <definedName name="Last_Row" localSheetId="0">IF(Rekapitulace!Values_Entered,Rekapitulace!Header_Row+Rekapitulace!Number_of_Payments,Rekapitulace!Header_Row)</definedName>
    <definedName name="Last_Row">IF(Values_Entered,Header_Row+Number_of_Payments,Header_Row)</definedName>
    <definedName name="Light" localSheetId="1" hidden="1">{#N/A,#N/A,TRUE,"Krycí list"}</definedName>
    <definedName name="Light" localSheetId="0" hidden="1">{#N/A,#N/A,TRUE,"Krycí list"}</definedName>
    <definedName name="Light" hidden="1">{#N/A,#N/A,TRUE,"Krycí list"}</definedName>
    <definedName name="Lighting" localSheetId="1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1">#REF!</definedName>
    <definedName name="Loan_Amount" localSheetId="0">#REF!</definedName>
    <definedName name="Loan_Amount">#REF!</definedName>
    <definedName name="Loan_Start" localSheetId="1">#REF!</definedName>
    <definedName name="Loan_Start" localSheetId="0">#REF!</definedName>
    <definedName name="Loan_Start">#REF!</definedName>
    <definedName name="Loan_Years" localSheetId="1">#REF!</definedName>
    <definedName name="Loan_Years" localSheetId="0">#REF!</definedName>
    <definedName name="Loan_Years">#REF!</definedName>
    <definedName name="MaR" localSheetId="1" hidden="1">{#N/A,#N/A,TRUE,"Krycí list"}</definedName>
    <definedName name="MaR" localSheetId="0" hidden="1">{#N/A,#N/A,TRUE,"Krycí list"}</definedName>
    <definedName name="MaR" hidden="1">{#N/A,#N/A,TRUE,"Krycí list"}</definedName>
    <definedName name="meraregulace" localSheetId="1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1">Scheduled_Payment+Extra_Payment</definedName>
    <definedName name="mereni" localSheetId="0">Scheduled_Payment+Extra_Payment</definedName>
    <definedName name="mereni">Scheduled_Payment+Extra_Payment</definedName>
    <definedName name="MJ">#REF!</definedName>
    <definedName name="Mont">#REF!</definedName>
    <definedName name="Montaz0" localSheetId="1">#REF!</definedName>
    <definedName name="Montaz0" localSheetId="0">#REF!</definedName>
    <definedName name="Montaz0">#REF!</definedName>
    <definedName name="mts" localSheetId="1">#REF!</definedName>
    <definedName name="mts" localSheetId="0">#REF!</definedName>
    <definedName name="mts">#REF!</definedName>
    <definedName name="n" localSheetId="1">Scheduled_Payment+Extra_Payment</definedName>
    <definedName name="n" localSheetId="0">Scheduled_Payment+Extra_Payment</definedName>
    <definedName name="n">Scheduled_Payment+Extra_Payment</definedName>
    <definedName name="NazevDilu">#REF!</definedName>
    <definedName name="nazevobjektu">#REF!</definedName>
    <definedName name="nazevstavby">#REF!</definedName>
    <definedName name="Num_Pmt_Per_Year" localSheetId="1">#REF!</definedName>
    <definedName name="Num_Pmt_Per_Year" localSheetId="0">#REF!</definedName>
    <definedName name="Num_Pmt_Per_Year">#REF!</definedName>
    <definedName name="Number_of_Payments" localSheetId="1">MATCH(0.01,'BOURACÍ PRÁCE'!End_Bal,-1)+1</definedName>
    <definedName name="Number_of_Payments" localSheetId="0">MATCH(0.01,Rekapitulace!End_Bal,-1)+1</definedName>
    <definedName name="Number_of_Payments">MATCH(0.01,End_Bal,-1)+1</definedName>
    <definedName name="obch_sleva">#REF!</definedName>
    <definedName name="Objednatel">#REF!</definedName>
    <definedName name="_xlnm.Print_Area" localSheetId="1">'BOURACÍ PRÁCE'!$A$1:$I$205</definedName>
    <definedName name="_xlnm.Print_Area" localSheetId="0">Rekapitulace!$A$1:$C$19</definedName>
    <definedName name="op">#REF!</definedName>
    <definedName name="Outside" localSheetId="1" hidden="1">{#N/A,#N/A,TRUE,"Krycí list"}</definedName>
    <definedName name="Outside" localSheetId="0" hidden="1">{#N/A,#N/A,TRUE,"Krycí list"}</definedName>
    <definedName name="Outside" hidden="1">{#N/A,#N/A,TRUE,"Krycí list"}</definedName>
    <definedName name="Pay_Date" localSheetId="1">#REF!</definedName>
    <definedName name="Pay_Date" localSheetId="0">#REF!</definedName>
    <definedName name="Pay_Date">#REF!</definedName>
    <definedName name="Pay_Num" localSheetId="1">#REF!</definedName>
    <definedName name="Pay_Num" localSheetId="0">#REF!</definedName>
    <definedName name="Pay_Num">#REF!</definedName>
    <definedName name="Payment_Date" localSheetId="1">DATE(YEAR('BOURACÍ PRÁCE'!Loan_Start),MONTH('BOURACÍ PRÁCE'!Loan_Start)+Payment_Number,DAY('BOURACÍ PRÁCE'!Loan_Start))</definedName>
    <definedName name="Payment_Date" localSheetId="0">DATE(YEAR(Rekapitulace!Loan_Start),MONTH(Rekapitulace!Loan_Start)+Payment_Number,DAY(Rekapitulace!Loan_Start))</definedName>
    <definedName name="Payment_Date">DATE(YEAR(Loan_Start),MONTH(Loan_Start)+Payment_Number,DAY(Loan_Start))</definedName>
    <definedName name="PocetMJ">#REF!</definedName>
    <definedName name="pokusAAAA">#REF!</definedName>
    <definedName name="pokusadres">#REF!</definedName>
    <definedName name="položka_A1" localSheetId="1">#REF!</definedName>
    <definedName name="položka_A1" localSheetId="0">#REF!</definedName>
    <definedName name="položka_A1">#REF!</definedName>
    <definedName name="položky">#REF!</definedName>
    <definedName name="pom_výp_zač" localSheetId="1">#REF!</definedName>
    <definedName name="pom_výp_zač" localSheetId="0">#REF!</definedName>
    <definedName name="pom_výp_zač">#REF!</definedName>
    <definedName name="pom_výpočty" localSheetId="1">#REF!</definedName>
    <definedName name="pom_výpočty" localSheetId="0">#REF!</definedName>
    <definedName name="pom_výpočty">#REF!</definedName>
    <definedName name="powersock" localSheetId="1" hidden="1">{#N/A,#N/A,TRUE,"Krycí list"}</definedName>
    <definedName name="powersock" localSheetId="0" hidden="1">{#N/A,#N/A,TRUE,"Krycí list"}</definedName>
    <definedName name="powersock" hidden="1">{#N/A,#N/A,TRUE,"Krycí list"}</definedName>
    <definedName name="PowerSocket" localSheetId="1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>#REF!</definedName>
    <definedName name="poznámka">#REF!</definedName>
    <definedName name="prep_schem">#REF!</definedName>
    <definedName name="Princ" localSheetId="1">#REF!</definedName>
    <definedName name="Princ" localSheetId="0">#REF!</definedName>
    <definedName name="Princ">#REF!</definedName>
    <definedName name="Print_Area_Reset" localSheetId="1">OFFSET('BOURACÍ PRÁCE'!Full_Print,0,0,'BOURACÍ PRÁCE'!Last_Row)</definedName>
    <definedName name="Print_Area_Reset" localSheetId="0">OFFSET(Rekapitulace!Full_Print,0,0,Rekapitulace!Last_Row)</definedName>
    <definedName name="Print_Area_Reset">OFFSET(Full_Print,0,0,Last_Row)</definedName>
    <definedName name="Projektant">#REF!</definedName>
    <definedName name="PSV">#REF!</definedName>
    <definedName name="PSV0" localSheetId="1">#REF!</definedName>
    <definedName name="PSV0" localSheetId="0">#REF!</definedName>
    <definedName name="PSV0">#REF!</definedName>
    <definedName name="QQ" localSheetId="1" hidden="1">{#N/A,#N/A,TRUE,"Krycí list"}</definedName>
    <definedName name="QQ" localSheetId="0" hidden="1">{#N/A,#N/A,TRUE,"Krycí list"}</definedName>
    <definedName name="QQ" hidden="1">{#N/A,#N/A,TRUE,"Krycí list"}</definedName>
    <definedName name="QQQ" localSheetId="1" hidden="1">{#N/A,#N/A,TRUE,"Krycí list"}</definedName>
    <definedName name="QQQ" localSheetId="0" hidden="1">{#N/A,#N/A,TRUE,"Krycí list"}</definedName>
    <definedName name="QQQ" hidden="1">{#N/A,#N/A,TRUE,"Krycí list"}</definedName>
    <definedName name="rekapitulace">#REF!</definedName>
    <definedName name="rozp" localSheetId="1" hidden="1">{#N/A,#N/A,TRUE,"Krycí list"}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boproud" localSheetId="1" hidden="1">{#N/A,#N/A,TRUE,"Krycí list"}</definedName>
    <definedName name="saboproud" localSheetId="0" hidden="1">{#N/A,#N/A,TRUE,"Krycí list"}</definedName>
    <definedName name="saboproud" hidden="1">{#N/A,#N/A,TRUE,"Krycí list"}</definedName>
    <definedName name="SazbaDPH1">#REF!</definedName>
    <definedName name="SazbaDPH2">#REF!</definedName>
    <definedName name="Sched_Pay" localSheetId="1">#REF!</definedName>
    <definedName name="Sched_Pay" localSheetId="0">#REF!</definedName>
    <definedName name="Sched_Pay">#REF!</definedName>
    <definedName name="Scheduled_Extra_Payments" localSheetId="1">#REF!</definedName>
    <definedName name="Scheduled_Extra_Payments" localSheetId="0">#REF!</definedName>
    <definedName name="Scheduled_Extra_Payments">#REF!</definedName>
    <definedName name="Scheduled_Interest_Rate" localSheetId="1">#REF!</definedName>
    <definedName name="Scheduled_Interest_Rate" localSheetId="0">#REF!</definedName>
    <definedName name="Scheduled_Interest_Rate">#REF!</definedName>
    <definedName name="Scheduled_Monthly_Payment" localSheetId="1">#REF!</definedName>
    <definedName name="Scheduled_Monthly_Payment" localSheetId="0">#REF!</definedName>
    <definedName name="Scheduled_Monthly_Payme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" localSheetId="1" hidden="1">{#N/A,#N/A,TRUE,"Krycí list"}</definedName>
    <definedName name="soupis" localSheetId="0" hidden="1">{#N/A,#N/A,TRUE,"Krycí list"}</definedName>
    <definedName name="soupis" hidden="1">{#N/A,#N/A,TRUE,"Krycí list"}</definedName>
    <definedName name="ssss">#REF!</definedName>
    <definedName name="subslevy">#REF!</definedName>
    <definedName name="sum_kapitoly" localSheetId="1">'[3]Rekapitulace roz.  vč. kapitol'!#REF!</definedName>
    <definedName name="sum_kapitoly" localSheetId="0">'[3]Rekapitulace roz.  vč. kapitol'!#REF!</definedName>
    <definedName name="sum_kapitoly">'[3]Rekapitulace roz.  vč. kapitol'!#REF!</definedName>
    <definedName name="summary" localSheetId="1" hidden="1">{#N/A,#N/A,TRUE,"Krycí list"}</definedName>
    <definedName name="summary" localSheetId="0" hidden="1">{#N/A,#N/A,TRUE,"Krycí list"}</definedName>
    <definedName name="summary" hidden="1">{#N/A,#N/A,TRUE,"Krycí list"}</definedName>
    <definedName name="sumpok" localSheetId="1">#REF!</definedName>
    <definedName name="sumpok" localSheetId="0">#REF!</definedName>
    <definedName name="sumpok">#REF!</definedName>
    <definedName name="Switchboard" localSheetId="1" hidden="1">{#N/A,#N/A,TRUE,"Krycí list"}</definedName>
    <definedName name="Switchboard" localSheetId="0" hidden="1">{#N/A,#N/A,TRUE,"Krycí list"}</definedName>
    <definedName name="Switchboard" hidden="1">{#N/A,#N/A,TRUE,"Krycí list"}</definedName>
    <definedName name="tab" localSheetId="1">#REF!</definedName>
    <definedName name="tab" localSheetId="0">#REF!</definedName>
    <definedName name="tab">#REF!</definedName>
    <definedName name="Total_Interest" localSheetId="1">#REF!</definedName>
    <definedName name="Total_Interest" localSheetId="0">#REF!</definedName>
    <definedName name="Total_Interest">#REF!</definedName>
    <definedName name="Total_Pay" localSheetId="1">#REF!</definedName>
    <definedName name="Total_Pay" localSheetId="0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yp" localSheetId="1">#REF!</definedName>
    <definedName name="Typ" localSheetId="0">#REF!</definedName>
    <definedName name="Typ">#REF!</definedName>
    <definedName name="v" localSheetId="1">'[3]Rekapitulace roz.  vč. kapitol'!#REF!</definedName>
    <definedName name="v" localSheetId="0">'[3]Rekapitulace roz.  vč. kapitol'!#REF!</definedName>
    <definedName name="v">'[3]Rekapitulace roz.  vč. kapitol'!#REF!</definedName>
    <definedName name="Values_Entered" localSheetId="1">IF('BOURACÍ PRÁCE'!Loan_Amount*'BOURACÍ PRÁCE'!Interest_Rate*'BOURACÍ PRÁCE'!Loan_Years*'BOURACÍ PRÁCE'!Loan_Start&gt;0,1,0)</definedName>
    <definedName name="Values_Entered" localSheetId="0">IF(Rekapitulace!Loan_Amount*Rekapitulace!Interest_Rate*Rekapitulace!Loan_Years*Rekapitulace!Loan_Start&gt;0,1,0)</definedName>
    <definedName name="Values_Entered">IF(Loan_Amount*Interest_Rate*Loan_Years*Loan_Start&gt;0,1,0)</definedName>
    <definedName name="VIZA" localSheetId="1" hidden="1">{#N/A,#N/A,TRUE,"Krycí list"}</definedName>
    <definedName name="VIZA" localSheetId="0" hidden="1">{#N/A,#N/A,TRUE,"Krycí list"}</definedName>
    <definedName name="VIZA" hidden="1">{#N/A,#N/A,TRUE,"Krycí list"}</definedName>
    <definedName name="VIZA12" localSheetId="1" hidden="1">{#N/A,#N/A,TRUE,"Krycí list"}</definedName>
    <definedName name="VIZA12" localSheetId="0" hidden="1">{#N/A,#N/A,TRUE,"Krycí list"}</definedName>
    <definedName name="VIZA12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 localSheetId="1">#REF!</definedName>
    <definedName name="výpočty" localSheetId="0">#REF!</definedName>
    <definedName name="výpočty">#REF!</definedName>
    <definedName name="vystup" localSheetId="1">#REF!</definedName>
    <definedName name="vystup" localSheetId="0">#REF!</definedName>
    <definedName name="vystup">#REF!</definedName>
    <definedName name="vzduchna" localSheetId="1" hidden="1">{#N/A,#N/A,TRUE,"Krycí list"}</definedName>
    <definedName name="vzduchna" localSheetId="0" hidden="1">{#N/A,#N/A,TRUE,"Krycí list"}</definedName>
    <definedName name="vzduchna" hidden="1">{#N/A,#N/A,TRUE,"Krycí list"}</definedName>
    <definedName name="Weak" localSheetId="1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1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1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" localSheetId="1">#REF!</definedName>
    <definedName name="Z" localSheetId="0">#REF!</definedName>
    <definedName name="Z">#REF!</definedName>
    <definedName name="zahrnsazby">#REF!</definedName>
    <definedName name="zahrnslevy">#REF!</definedName>
    <definedName name="Zakazka">#REF!</definedName>
    <definedName name="Zaklad22">#REF!</definedName>
    <definedName name="Zaklad5">#REF!</definedName>
    <definedName name="Zhotovitel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3" i="3" l="1"/>
  <c r="F31" i="3"/>
  <c r="F29" i="3" s="1"/>
  <c r="H29" i="3" s="1"/>
  <c r="F23" i="3"/>
  <c r="F27" i="3"/>
  <c r="F25" i="3" s="1"/>
  <c r="H25" i="3" s="1"/>
  <c r="F19" i="3"/>
  <c r="F17" i="3" s="1"/>
  <c r="H17" i="3" s="1"/>
  <c r="F21" i="3"/>
  <c r="H21" i="3" s="1"/>
  <c r="F14" i="3" l="1"/>
  <c r="H14" i="3" s="1"/>
  <c r="F110" i="3" l="1"/>
  <c r="F94" i="3"/>
  <c r="F194" i="3" l="1"/>
  <c r="H194" i="3" s="1"/>
  <c r="F191" i="3"/>
  <c r="H191" i="3" s="1"/>
  <c r="H190" i="3" s="1"/>
  <c r="C18" i="2" s="1"/>
  <c r="F187" i="3"/>
  <c r="H187" i="3" s="1"/>
  <c r="F186" i="3"/>
  <c r="F185" i="3"/>
  <c r="H185" i="3" s="1"/>
  <c r="F181" i="3"/>
  <c r="H181" i="3" s="1"/>
  <c r="F180" i="3"/>
  <c r="F178" i="3" s="1"/>
  <c r="H178" i="3" s="1"/>
  <c r="F179" i="3"/>
  <c r="F177" i="3"/>
  <c r="F176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0" i="3"/>
  <c r="F159" i="3"/>
  <c r="F154" i="3"/>
  <c r="H154" i="3" s="1"/>
  <c r="F150" i="3"/>
  <c r="H150" i="3" s="1"/>
  <c r="F146" i="3"/>
  <c r="H146" i="3" s="1"/>
  <c r="F142" i="3"/>
  <c r="H142" i="3" s="1"/>
  <c r="F138" i="3"/>
  <c r="H138" i="3" s="1"/>
  <c r="F134" i="3"/>
  <c r="H134" i="3" s="1"/>
  <c r="F130" i="3"/>
  <c r="H130" i="3" s="1"/>
  <c r="F126" i="3"/>
  <c r="H126" i="3" s="1"/>
  <c r="F124" i="3"/>
  <c r="F122" i="3" s="1"/>
  <c r="H122" i="3" s="1"/>
  <c r="F118" i="3"/>
  <c r="H118" i="3" s="1"/>
  <c r="H117" i="3"/>
  <c r="F113" i="3"/>
  <c r="H113" i="3" s="1"/>
  <c r="F109" i="3"/>
  <c r="F114" i="3" s="1"/>
  <c r="H114" i="3" s="1"/>
  <c r="F106" i="3"/>
  <c r="H106" i="3" s="1"/>
  <c r="F104" i="3"/>
  <c r="H104" i="3" s="1"/>
  <c r="F102" i="3"/>
  <c r="F105" i="3" s="1"/>
  <c r="F99" i="3"/>
  <c r="F97" i="3" s="1"/>
  <c r="H97" i="3" s="1"/>
  <c r="F96" i="3"/>
  <c r="F95" i="3" s="1"/>
  <c r="H95" i="3" s="1"/>
  <c r="F93" i="3"/>
  <c r="F92" i="3"/>
  <c r="F91" i="3"/>
  <c r="F90" i="3"/>
  <c r="F89" i="3"/>
  <c r="F88" i="3"/>
  <c r="F87" i="3"/>
  <c r="F86" i="3"/>
  <c r="F85" i="3"/>
  <c r="F84" i="3"/>
  <c r="F83" i="3"/>
  <c r="F80" i="3"/>
  <c r="F79" i="3" s="1"/>
  <c r="H79" i="3" s="1"/>
  <c r="F78" i="3"/>
  <c r="F77" i="3" s="1"/>
  <c r="H77" i="3" s="1"/>
  <c r="F76" i="3"/>
  <c r="F75" i="3" s="1"/>
  <c r="H75" i="3" s="1"/>
  <c r="F73" i="3"/>
  <c r="H73" i="3" s="1"/>
  <c r="F69" i="3"/>
  <c r="H69" i="3" s="1"/>
  <c r="F65" i="3"/>
  <c r="F63" i="3" s="1"/>
  <c r="H63" i="3" s="1"/>
  <c r="F58" i="3"/>
  <c r="F56" i="3" s="1"/>
  <c r="H56" i="3" s="1"/>
  <c r="F53" i="3"/>
  <c r="F51" i="3" s="1"/>
  <c r="H51" i="3" s="1"/>
  <c r="F49" i="3"/>
  <c r="F47" i="3" s="1"/>
  <c r="H47" i="3" s="1"/>
  <c r="F46" i="3"/>
  <c r="F45" i="3" s="1"/>
  <c r="H45" i="3" s="1"/>
  <c r="F44" i="3"/>
  <c r="F43" i="3"/>
  <c r="F42" i="3" s="1"/>
  <c r="H42" i="3" s="1"/>
  <c r="F40" i="3"/>
  <c r="F38" i="3" s="1"/>
  <c r="H38" i="3" s="1"/>
  <c r="F36" i="3"/>
  <c r="F34" i="3" s="1"/>
  <c r="H34" i="3" s="1"/>
  <c r="F11" i="3"/>
  <c r="H11" i="3" s="1"/>
  <c r="H10" i="3" s="1"/>
  <c r="F161" i="3" l="1"/>
  <c r="H161" i="3" s="1"/>
  <c r="F175" i="3"/>
  <c r="H175" i="3" s="1"/>
  <c r="F158" i="3"/>
  <c r="H158" i="3" s="1"/>
  <c r="H184" i="3"/>
  <c r="C17" i="2" s="1"/>
  <c r="F81" i="3"/>
  <c r="H81" i="3" s="1"/>
  <c r="H116" i="3"/>
  <c r="C12" i="2" s="1"/>
  <c r="H129" i="3"/>
  <c r="C15" i="2" s="1"/>
  <c r="H105" i="3"/>
  <c r="F107" i="3"/>
  <c r="H107" i="3" s="1"/>
  <c r="F111" i="3"/>
  <c r="H111" i="3" s="1"/>
  <c r="H121" i="3"/>
  <c r="C14" i="2" s="1"/>
  <c r="F112" i="3"/>
  <c r="H112" i="3" s="1"/>
  <c r="H157" i="3" l="1"/>
  <c r="C16" i="2" s="1"/>
  <c r="C10" i="2"/>
  <c r="G109" i="3"/>
  <c r="H109" i="3" s="1"/>
  <c r="H120" i="3"/>
  <c r="C13" i="2"/>
  <c r="G102" i="3"/>
  <c r="H102" i="3" s="1"/>
  <c r="H33" i="3" l="1"/>
  <c r="H9" i="3" s="1"/>
  <c r="H197" i="3" s="1"/>
  <c r="H199" i="3" s="1"/>
  <c r="C11" i="2" l="1"/>
  <c r="C9" i="2" s="1"/>
  <c r="C19" i="2" s="1"/>
</calcChain>
</file>

<file path=xl/sharedStrings.xml><?xml version="1.0" encoding="utf-8"?>
<sst xmlns="http://schemas.openxmlformats.org/spreadsheetml/2006/main" count="403" uniqueCount="237">
  <si>
    <t>REKAPITULACE</t>
  </si>
  <si>
    <t>Stavba:   MU - stavební úpravy v objektu PdF, Poříčí 31 - projektant</t>
  </si>
  <si>
    <t xml:space="preserve">JKSO:     801.35; 927; 928 </t>
  </si>
  <si>
    <t>Kód</t>
  </si>
  <si>
    <t>Popis</t>
  </si>
  <si>
    <r>
      <t xml:space="preserve">Cena celkem                   </t>
    </r>
    <r>
      <rPr>
        <sz val="8"/>
        <rFont val="Arial CE"/>
        <family val="2"/>
        <charset val="238"/>
      </rPr>
      <t xml:space="preserve">                                     </t>
    </r>
  </si>
  <si>
    <t>HSV</t>
  </si>
  <si>
    <t>Práce a dodávky HSV</t>
  </si>
  <si>
    <t>Úpravy povrchu, podlahy, osazení</t>
  </si>
  <si>
    <t>Ostatní konstrukce a práce-bourání</t>
  </si>
  <si>
    <t>Přesun hmot</t>
  </si>
  <si>
    <t>PSV</t>
  </si>
  <si>
    <t>Práce a dodávky PSV</t>
  </si>
  <si>
    <t>Zdravotechnika - Zařizovací předměty</t>
  </si>
  <si>
    <t>Konstrukce truhlářské</t>
  </si>
  <si>
    <t>Podlahy povlakové</t>
  </si>
  <si>
    <t>Zasklívání</t>
  </si>
  <si>
    <t>Ostatní práce a dodávky</t>
  </si>
  <si>
    <t>D.1.1. ASŘ - BOURACÍ PRÁCE - CELKEM</t>
  </si>
  <si>
    <t>Část:   D.1.1. ASŘ - BOURACÍ PRÁCE</t>
  </si>
  <si>
    <t>P.Č.</t>
  </si>
  <si>
    <t>KCN</t>
  </si>
  <si>
    <t>Kód položky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</si>
  <si>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</si>
  <si>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</si>
  <si>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</si>
  <si>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</si>
  <si>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</si>
  <si>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</si>
  <si>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</si>
  <si>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</si>
  <si>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</si>
  <si>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</si>
  <si>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</si>
  <si>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</si>
  <si>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011</t>
  </si>
  <si>
    <t>Obalení konstrukcí a prvků fólií přilepenou lepící páskou</t>
  </si>
  <si>
    <t>m2</t>
  </si>
  <si>
    <t>CS ÚRS 2020 01</t>
  </si>
  <si>
    <t>" Ochrana oken a dveří před poškozením při bouracích pracích - odhadované množství 75 m2 " 75</t>
  </si>
  <si>
    <t>" V ceně také odstranění ochrany. "</t>
  </si>
  <si>
    <t>9</t>
  </si>
  <si>
    <t>Ostatní konstrukce a práce - bourání</t>
  </si>
  <si>
    <t>003</t>
  </si>
  <si>
    <t>Lešení pomocné pro objekty pozemních staveb s lešeňovou podlahou v do 1,9 m zatížení do 150 kg/m2</t>
  </si>
  <si>
    <t>" Pomocné lešení pro objekty při bouracích pracích - 2. NP "</t>
  </si>
  <si>
    <t>" Pomocné lešení - 2027, 2033 - 2039, 2041, 2042 " 20,1+14,06+10,09+19,36+14,05+13,99+11,35+27,26+20,58+13,99+18,38</t>
  </si>
  <si>
    <t>" V ceně náklady na dopravu, montáž, demontáž a opotřebení lešení "</t>
  </si>
  <si>
    <t>Vyčištění budov bytové a občanské výstavby při výšce podlaží do 4 m</t>
  </si>
  <si>
    <t xml:space="preserve">" Vyčištění místností po bouracích pracích - 2. NP " </t>
  </si>
  <si>
    <t>" Vyčištění místností 2027, 2033 - 2039, 2041, 2042 " 20,1+14,06+10,09+19,36+14,05+13,99+11,35+27,26+20,58+13,99+18,38</t>
  </si>
  <si>
    <t xml:space="preserve">" Vyčištění budov - plochy dopravních komunikací v objektu - odhad 85 m2 " </t>
  </si>
  <si>
    <t>013</t>
  </si>
  <si>
    <t>Bourání příček z cihel pálených na MVC tl do 150 mm</t>
  </si>
  <si>
    <t>" Bourání příček z CP - 2. NP " 3,65*(4,2+4,47)</t>
  </si>
  <si>
    <t>" Odečet za okna a dveře " -(1,0*2,02*2+2,06*1,58*2)</t>
  </si>
  <si>
    <t>Bourání příček ze skleněných tvárnic tl do 150 mm</t>
  </si>
  <si>
    <t>" Vybourání luxfer - chodba 2027 - 2. NP " 1,5*1,0</t>
  </si>
  <si>
    <t>964999101 SPC</t>
  </si>
  <si>
    <t>Odstranění veškerých podkladních vrstev skladby podlahy včetně příslušenství - Specifikace dle PD</t>
  </si>
  <si>
    <t xml:space="preserve">CS ÚRS/TEO 2020 01 </t>
  </si>
  <si>
    <t>" Odstranění podkladních vrstev skladby podlahy na úroveň stropní konstrukce - roznášecí vrstvy, násypy, TI, podkladní vrstvy, zabetonovaných prvků, apod.. "</t>
  </si>
  <si>
    <t>" Odstranění veškerých podkladních vrstev - 2. NP - místnosti 2033 - 2039 " (14,06+10,09+19,36+14,05+13,99+11,35+27,26+20,58)</t>
  </si>
  <si>
    <t>968082991 SPC</t>
  </si>
  <si>
    <t>Vybourání plastových / dřevěných / kovových rámů oken včetně křídel - Specifikace dle PD</t>
  </si>
  <si>
    <t>" Okna "</t>
  </si>
  <si>
    <t>" Vybourání oken v bouraných příčkách - 2. NP " (2,06*1,58)*2</t>
  </si>
  <si>
    <t>" V položce zahrnuto vyvěšení okenních křídel, demontáž vnitřního a vnějšího parapetu, vybourání rámu oken, demontáž žaluzíí, sítí proti hmyzu apod. V ceně také nutné přisekání / řezání ostění a odstranění potěrů pod parapety "</t>
  </si>
  <si>
    <t>968082992 SPC</t>
  </si>
  <si>
    <t>Vybourání kovových / dřevěných / plastových dveřních zárubnÍ a rámů vč. křídel, vybourání posuvných dveří vč. pouzdra, vybourání vrat - Specifikace dle PD</t>
  </si>
  <si>
    <t xml:space="preserve">" Dveře " </t>
  </si>
  <si>
    <t>" Vybourání dveří v 2. NP " (1,0*2,02)*9</t>
  </si>
  <si>
    <t>" V položce zahrnuto vyvěšení dřevěných nebo kovových (popř. plastových) dveřních křídel, odstranění prahů, vybourání kovových / dřevěných zárubní vč, světlíkových částí a mříží. V ceně nutné přisekání ostění a nutné odstranění prvků na dveřních křídlech - samozavíračů, okopného plechu, stavěče, apod. "</t>
  </si>
  <si>
    <t>" V položce zahruto také odstranění posuvných dveří vč. odstranění veškerého příslušenství - pouzdra, kolejnic, atd. "</t>
  </si>
  <si>
    <t>968082993 SPC</t>
  </si>
  <si>
    <t>Vybourání obložkových dveřních zárubnÍ a rámů vč. křídel -  Specifikace dle PD</t>
  </si>
  <si>
    <t>" Vybourání dveří v obložkové zárubni - 2. NP " (1,35*2,35)*2</t>
  </si>
  <si>
    <t>" V položce zahrnuto vyvěšení dřevěných nebo kovových (popř. plastových) dveřních křídel, odstranění prahů, vybourání kovových / dřevěných obložkových . V ceně nutné přisekání ostění a nutné odstranění prvků na dveřních křídlech - samozavíračů, okopného plechu, stavěče, apod. "</t>
  </si>
  <si>
    <t>Vybourání otvorů ve zdivu cihelném pl do 0,0225 m2 na MC tl do 150 mm</t>
  </si>
  <si>
    <t>kus</t>
  </si>
  <si>
    <t>" Vybourání otvorů ve zdivu pro vedení potrubí k otopným tělesů - otvor ± 50×150 mm - 2. NP - mezi místnostmi 2035 a 2036 " 1</t>
  </si>
  <si>
    <t>" Vybourání otvorů ve zdivu pro vedení potrubí k otopným tělesů - otvor ± 50×150 mm - 2. NP - mezi místnostmi 2036 a 2037 " 1</t>
  </si>
  <si>
    <t>" Vybourání otvorů ve zdivu pro vedení potrubí k otopným tělesů - otvor ± 50×150 mm - 2. NP - mezi místnostmi 2038 a 2039 " 1</t>
  </si>
  <si>
    <t>Vybourání otvorů ve zdivu cihelném pl do 0,0225 m2 na MC tl do 600 mm</t>
  </si>
  <si>
    <t>" Vybourání otvorů ve zdivu pro vedení potrubí k otopným tělesů - otvor ± 50×150 mm - 2. NP - mezi místnostmi 2041 a 2042 " 1</t>
  </si>
  <si>
    <t>Vysekání rýh ve zdivu cihelném hl do 50 mm š do 150 mm</t>
  </si>
  <si>
    <t>m</t>
  </si>
  <si>
    <t>" Vysekání drážek a rýh v obvodovém zdivu pro vedení potrubí vytápění - š. 150 mm, hl. 50 mm " 21,3</t>
  </si>
  <si>
    <t>Otlučení (osekání) vnitřní vápenné nebo vápenocementové omítky stropů v rozsahu do 50 %</t>
  </si>
  <si>
    <t>" Otlučení omítek stropů - 2. NP - místnosti 2027, 2041, 2042 " 20,1+13,99+18,38</t>
  </si>
  <si>
    <t>Otlučení (osekání) vnitřní vápenné nebo vápenocementové omítky stropů rákosových v rozsahu do 50 %</t>
  </si>
  <si>
    <t>" Otlučení omítek stropů - 2. NP - místnosti 2033 - 2039 " 14,06+10,09+19,36+14,05+13,99+11,35+27,26+20,58</t>
  </si>
  <si>
    <t>Otlučení (osekání) vnitřní vápenné nebo vápenocementové omítky stěn v rozsahu do 50 %</t>
  </si>
  <si>
    <t xml:space="preserve">" Otlučení omítek stěn 2. NP - místností 2027, 2033 - 2039, 2041, 2042 " </t>
  </si>
  <si>
    <t>" Místnost 2027 " 58,22-1,5-2,02</t>
  </si>
  <si>
    <t>" Místnost 2033 " 46,65-9,23</t>
  </si>
  <si>
    <t>" Místnost 2033a " 36,14-6,7-2,59</t>
  </si>
  <si>
    <t>" Místnost 2034 " 50,0</t>
  </si>
  <si>
    <t>" Místnost 2035 " 56,58-2,02-2,02</t>
  </si>
  <si>
    <t>" Místnost 2036 " 59,5-2,02-2,02</t>
  </si>
  <si>
    <t>" Místnost 2037 " 61,14-2,02</t>
  </si>
  <si>
    <t>" Místnost 2038 " 83,95-2,02-2,59</t>
  </si>
  <si>
    <t>" Místnost 2039 " 51,03-2,59</t>
  </si>
  <si>
    <t>" Místnost 2041 " 61,87-2,02-1,5</t>
  </si>
  <si>
    <t>" Místnost 2042 " 68,8-2,02</t>
  </si>
  <si>
    <t>Odsekání a odebrání obkladů stěn z vnitřních obkládaček plochy přes 1 m2</t>
  </si>
  <si>
    <t>" Odstranění keramického obkladu - 2. NP - místnost 2042 " (0,7+0,45)*1,4</t>
  </si>
  <si>
    <t>988</t>
  </si>
  <si>
    <t>98899901 SPC</t>
  </si>
  <si>
    <t>Vystěhování místností před započetím rekonstrukce včetně opětovného nastěhování - Specifikace dle PD</t>
  </si>
  <si>
    <t>" Vyklizení mísností v 2. NP - 2027, 2033 - 2038, 2041, 2042 " 20,1+14,06+10,09+19,36+14,05+13,99+11,35+27,26+20,58+13,99+18,38</t>
  </si>
  <si>
    <t>" V ceně také případný požadovaný kotvící materiál, přesun hmot. "</t>
  </si>
  <si>
    <t>997</t>
  </si>
  <si>
    <t>997999901 SPC</t>
  </si>
  <si>
    <t>Náklady spojené s odvozem a uložením suti - směsný stavební odpad (ŽB, PB, kámen, keramika, PVC, … )</t>
  </si>
  <si>
    <t>t</t>
  </si>
  <si>
    <t>" - Vnitrostaveništní doprava suti a vybouraných hmot pro budovy v do 9 m ručně. V ceně svislé a vodorovné přesunutí sutě vč. naložení s urovnáním. "</t>
  </si>
  <si>
    <t>" - Odvoz suti a vybouraných hmot na skládku nebo meziskládku do 1 km se složením "</t>
  </si>
  <si>
    <t>" - Příplatek k odvozu suti a vybouraných hmot na skládku ZKD 1 km přes 1 km - uvažována skládka ve vzdálenosti do 10 km "</t>
  </si>
  <si>
    <t>" - Poplatek za uložení na skládce (skládkovné) stavebního odpadu směsného kód odpadu 17 09 04 "</t>
  </si>
  <si>
    <t>997999902 SPC</t>
  </si>
  <si>
    <t>Náklady spojené s odvozem a uložením suti - sklo</t>
  </si>
  <si>
    <t>" - Poplatek za uložení na skládce (skládkovné) stavebního odpadu ze skla kód odpadu 17 02 02 "</t>
  </si>
  <si>
    <t>99</t>
  </si>
  <si>
    <t>Přesun hmot ruční pro budovy v do 12 m</t>
  </si>
  <si>
    <t>sada</t>
  </si>
  <si>
    <t>HZS</t>
  </si>
  <si>
    <t>HZS1291</t>
  </si>
  <si>
    <t>Hodinová zúčtovací sazba pomocný stavební dělník</t>
  </si>
  <si>
    <t>hod</t>
  </si>
  <si>
    <t>" Stavební práce a dodávky spojené s provedením funkčního celku HSV - výpomoce, doplňkové práce a dodávky,kompletace apod. "</t>
  </si>
  <si>
    <t>725</t>
  </si>
  <si>
    <t>721</t>
  </si>
  <si>
    <t>725310823 RTO</t>
  </si>
  <si>
    <t>Demontáž dřezu jednoduchého  - Specifikace dle PD</t>
  </si>
  <si>
    <t>" Demontáž dřezu ze skříně - z kuchyňské linky "</t>
  </si>
  <si>
    <t>" Děmontáž dřezu - m. 2033, 2036, 2037, 2042 " 1+1+1+1</t>
  </si>
  <si>
    <t>" Demontáž včetně výtokových armatur, baterií, sifonu, rohových ventilů, konzol, připojovacího potrubí, tvarovek, armatur a veškerého příslušenství. Cena včetně zaslepení stávajícího potrubí a zapravení povrchových úprav. "</t>
  </si>
  <si>
    <t>HZS2492</t>
  </si>
  <si>
    <t>Hodinová zúčtovací sazba pomocný dělník PSV</t>
  </si>
  <si>
    <t>" Stavební práce a dodávky spojené s provedením funkčního celku 725 "</t>
  </si>
  <si>
    <t xml:space="preserve">" Ostatní náklady na demontáž, odstranění apod. mj.s vazbou na stávající okolní konstrukce " </t>
  </si>
  <si>
    <t>766825901 SPC</t>
  </si>
  <si>
    <t>Odstranění nábytku a vybavení z místnosti 2027 - Specifikace dle PD</t>
  </si>
  <si>
    <t>CS ÚRS/TEO 2020 01</t>
  </si>
  <si>
    <t>" Odstranění nábytku a vybavení místnosti 2027 - odstranění lavic (sedadel) a případného příslušenství.. "</t>
  </si>
  <si>
    <t>" V ceně také přesun a likvidace suti "</t>
  </si>
  <si>
    <t>766825902 SPC</t>
  </si>
  <si>
    <t>Odstranění nábytku a vybavení z místnosti 2033 - Specifikace dle PD</t>
  </si>
  <si>
    <t>" Odstranění nábytku a vybavení místnosti 2033 - odstranění skříně s dřezem vč. polic, dřevěné obkladové desky a případného příslušenství.. "</t>
  </si>
  <si>
    <t>766825903 SPC</t>
  </si>
  <si>
    <t>Odstranění nábytku a vybavení z místnosti 2036 - Specifikace dle PD</t>
  </si>
  <si>
    <t>" Odstranění nábytku a vybavení místnosti 2036 - skříní, polic, stěny s věšáky, křesel, obložení, apod. "</t>
  </si>
  <si>
    <t>766825904 SPC</t>
  </si>
  <si>
    <t>Odstranění nábytku a vybavení z místnosti 2037 - Specifikace dle PD</t>
  </si>
  <si>
    <t>" Odstranění nábytku a vybavení místnosti 2037 - odstranění skříně s kuchyňkou vč. polic, linky a případného příslušenství. "</t>
  </si>
  <si>
    <t>766825905 SPC</t>
  </si>
  <si>
    <t>Odstranění nábytku a vybavení z místnosti 2039 - Specifikace dle PD</t>
  </si>
  <si>
    <t>" Odstranění nábytku a vybavení místnosti 2039 - odstranění pracovního stolu vč. případného příslušenství, apod. "</t>
  </si>
  <si>
    <t>766825906 SPC</t>
  </si>
  <si>
    <t>Odstranění nábytku a vybavení z místnosti 2042 - Specifikace dle PD</t>
  </si>
  <si>
    <t>" Odstranění nábytku a vybavení místnosti 2042 - odstranění skříně s kuchyňkou vč. polic a případného příslušenství. "</t>
  </si>
  <si>
    <t>" Stavební práce a dodávky spojené s provedením funkčního celku 766 "</t>
  </si>
  <si>
    <t>Demontáž lepených povlakových podlah s podložkou ručně</t>
  </si>
  <si>
    <t>" Odstranění nášlapné vrstvy z koberce v místnostech 2035 - 2038, 2041 - 42 - 2. NP " (14,05+13,99+11,35+10,93+13,99+18,38)</t>
  </si>
  <si>
    <t>" Odstranění nášlapné vrstvy z PVC v místnostech 2027, 2033 - 2039, 2041 - 42 - 2. NP " (20,1+14,06+10,09+19,36+14,05+13,99+11,35+27,26+20,58+13,99+18,38)</t>
  </si>
  <si>
    <t>Odstranění soklíků a lišt pryžových nebo plastových</t>
  </si>
  <si>
    <t>" Demontáž soklové lišty u podlah z koberce v 2. NP - místnost 2035 " 15,5-1,0*2</t>
  </si>
  <si>
    <t>" Demontáž soklové lišty u podlah z koberce v 2. NP - místnost 2036 " 16,3-1,0*2</t>
  </si>
  <si>
    <t>" Demontáž soklové lišty u podlah z koberce v 2. NP - místnost 2037 " 16,75-1,0</t>
  </si>
  <si>
    <t>" Demontáž soklové lišty u podlah z koberce v 2. NP - místnost 2041 " 16,95-1,0</t>
  </si>
  <si>
    <t>" Demontáž soklové lišty u podlah z koberce v 2. NP - místnost 2042 " 18,85-1,0</t>
  </si>
  <si>
    <t>" Demontáž soklové lišty u podlah z koberce v 2. NP - místnost 2038 - část s kobercem " 13,75-3,5</t>
  </si>
  <si>
    <t>" Demontáž soklové lišty u podlah z PVC v 2. NP - místnost 2027 " (6,05*2+3,25)-1,0-1,5-1,3</t>
  </si>
  <si>
    <t>" Demontáž soklové lišty u podlah z PVC v 2. NP - místnost 2033 " 17,25-1,35-1,0*4</t>
  </si>
  <si>
    <t>" Demontáž soklové lišty u podlah z PVC v 2. NP - místnost 2033a " 14,1-1,35*2-1,0-1,4</t>
  </si>
  <si>
    <t>" Demontáž soklové lišty u podlah z PVC v 2. NP - místnost 2034 " 17,9-1,0</t>
  </si>
  <si>
    <t>" Demontáž soklové lišty u podlah z PVC v 2. NP - místnost 2038 - část s PVC " 16,25-1,0-1,35</t>
  </si>
  <si>
    <t>" Demontáž soklové lišty u podlah z PVC v 2. NP - místnost 2039 " 18,45-1,0-1,35</t>
  </si>
  <si>
    <t>" V ceně také odstranění výplně z kobercových lišt "</t>
  </si>
  <si>
    <t>Odstranění hran schodišťových</t>
  </si>
  <si>
    <t>" Demontáž hrany stupně v 2. NP - místnost 2027 - u teracové podlahy " 3,25</t>
  </si>
  <si>
    <t>" Demontáž hrany stupně v 2. NP - místnost 2038 " 3,5</t>
  </si>
  <si>
    <t>Odstranění lepidla ručně z podlah</t>
  </si>
  <si>
    <t>" Případné odstranění lepidla z teraco dlažby po vybourání PVC podlahy z chodby - místnost 2027 - 2. NP " 20,1</t>
  </si>
  <si>
    <t>" Případné odstranění lepidla po odstranění nášlapných vrstev v kancelářích - místnosti 2041, 2042 - 2. NP " 13,99+18,38</t>
  </si>
  <si>
    <t>" Stavební práce a dodávky spojené s provedením funkčního celku 776 "</t>
  </si>
  <si>
    <t>787600802 RTO</t>
  </si>
  <si>
    <t>Vysklívání oken a dveří plochy do 4 m2 skla plochého</t>
  </si>
  <si>
    <t>" Vysklívání bouraných oken " (2,06*1,58)*2</t>
  </si>
  <si>
    <t>" Stavební práce a dodávky spojené s provedením funkčního celku 787. "</t>
  </si>
  <si>
    <t>790999101 SPC</t>
  </si>
  <si>
    <t>Odstranění vnitřního vybavení a technologie výše nespecifikovaného - Specifikace dle PD</t>
  </si>
  <si>
    <t>" Odstranění technologického zařízení (ohřívačů vody apod.), spotřebičů, nábytkových souprav, vybavení linek (dávkovačů, zrcadel, …) odpadkových košů, a dalších věcí výše jednotlivě neuvedených určených pro odstranění. "</t>
  </si>
  <si>
    <t>" Stavební práce a dodávky spojené s provedením funkčního celku 790 "</t>
  </si>
  <si>
    <t>Celkem</t>
  </si>
  <si>
    <t>CELKEM</t>
  </si>
  <si>
    <t>03 - D.1.1. ASŘ - BOURACÍ PRÁCE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</si>
  <si>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</si>
  <si>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</si>
  <si>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</si>
  <si>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</si>
  <si>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</si>
  <si>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" Včetně naložení, svislého a vodorovného přesunu suti, odvoz stavební suti.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</si>
  <si>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" Odečet za okna v místnostech " -((1,85*2,4)*2+(1,45*1,45)*1+(1,35*2,4)*(4+1)+(1,6*2,3)*(1)+(1,6*2,5)*1)</t>
  </si>
  <si>
    <t>" Vyklizení veškerého vybavení rekonstruovaných místností - skříní, stolů, polic, židlí, křesel, počítačů s příslušenstvím, tiskáren a kopírek, hasících přístrojů, lavic, kuchyňského vybavení (kávovarů, konvic, odpadkových košů, lednic, mikrovlných troub,  ...) a ostatního vybavení kanceláří vč. příslušenství a případného odmontování. V ceně také odstěhování prvků ze stěn - nástěnek, obrazů, plakátů, apod.
V ceně také uložení na požadovanou meziskládku a zpětné nastěhování vč. smontování po provedení stavebních prací. "</t>
  </si>
  <si>
    <t>" Likvidace vybouraného materiálu " 0,123+0,091</t>
  </si>
  <si>
    <t>014</t>
  </si>
  <si>
    <t>Ochrana konstrukcí nebo samostatných prvků obalením geotextilií</t>
  </si>
  <si>
    <t>Objekt:   03 - Rekonstrukce kanceláří Katedry psychologie 2. NP</t>
  </si>
  <si>
    <t>Ochrana podlahy obedněním z OSB desek</t>
  </si>
  <si>
    <t>" Ochrana podlahy před poškozením během provádění prací OSB deskou. "</t>
  </si>
  <si>
    <t>" V ceně zohledněno také pozdější odstranění ochrany. "</t>
  </si>
  <si>
    <t>Ochrana svislých ploch obedněním z OSB desek</t>
  </si>
  <si>
    <t>" Ochrana svislých ploch před poškozením během provádění prací obedněním. "</t>
  </si>
  <si>
    <t>Separační vrstva z geotextilie</t>
  </si>
  <si>
    <t>" Geotextálie na podlahu z důvodu provádění prací proti poškození. "</t>
  </si>
  <si>
    <t>" V ceně dodávka, montáž, pozdější demontáž vč. případné likvidace. "</t>
  </si>
  <si>
    <t>632481215 RTO</t>
  </si>
  <si>
    <t>Separační vrstva z geotextilie - na stěny</t>
  </si>
  <si>
    <t>" Geotextálie na stěny z důvodu provádění prací proti poškození. "</t>
  </si>
  <si>
    <t>" Ochrana podlahy - OSB deska pod geotextílii " (32,2+38,81+20,1)*1,1</t>
  </si>
  <si>
    <t>" Ochrana podlahy " (32,2+38,81+20,1)*1,15</t>
  </si>
  <si>
    <t>" Ochrana stěn, zdiva apod " ((25,0*2,0*2))*1,1</t>
  </si>
  <si>
    <t>" Ochrana stěn, zdiva apod " ((25,0*2,0*2))*1,15</t>
  </si>
  <si>
    <t>22</t>
  </si>
  <si>
    <t>23a</t>
  </si>
  <si>
    <t>23b</t>
  </si>
  <si>
    <t>23c</t>
  </si>
  <si>
    <t>23d</t>
  </si>
  <si>
    <t>24a</t>
  </si>
  <si>
    <t>24b</t>
  </si>
  <si>
    <t>24c</t>
  </si>
  <si>
    <t>24d</t>
  </si>
  <si>
    <t>" Likvidace vybouraného materiálu " 26,124-(0,123+0,091)</t>
  </si>
  <si>
    <t>" Součástí ceny také demontáž zámkových vložek dveří vč. předání investorovi. "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</si>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</sst>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#,##0.00\ &quot;Kč&quot;;[Red]\-#,##0.00\ &quot;Kč&quot;"/>
    <numFmt numFmtId="164" formatCode="####;\-####"/>
    <numFmt numFmtId="165" formatCode="#,##0;\-#,##0"/>
    <numFmt numFmtId="166" formatCode="#,##0.00;\-#,##0.00"/>
    <numFmt numFmtId="167" formatCode="#,##0.000;\-#,##0.000"/>
    <numFmt numFmtId="168" formatCode="#,##0.00_ ;\-#,##0.00\ "/>
    <numFmt numFmtId="169" formatCode="#,##0_ ;\-#,##0\ "/>
  </numFmts>
  <fonts count="5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MS Sans Serif"/>
      <charset val="1"/>
    </font>
    <font>
      <sz val="8"/>
      <name val="MS Sans Serif"/>
      <family val="2"/>
    </font>
    <font>
      <b/>
      <sz val="8"/>
      <name val="MS Sans Serif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sz val="8"/>
      <color indexed="21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b/>
      <sz val="12"/>
      <name val="MS Sans Serif"/>
      <family val="2"/>
      <charset val="238"/>
    </font>
    <font>
      <b/>
      <sz val="10"/>
      <color rgb="FFFF0000"/>
      <name val="MS Sans Serif"/>
      <family val="2"/>
      <charset val="238"/>
    </font>
    <font>
      <b/>
      <sz val="12"/>
      <color rgb="FFFF0000"/>
      <name val="MS Sans Serif"/>
      <family val="2"/>
      <charset val="238"/>
    </font>
    <font>
      <b/>
      <sz val="8"/>
      <color rgb="FFFF0000"/>
      <name val="MS Sans Serif"/>
      <family val="2"/>
    </font>
    <font>
      <sz val="8"/>
      <name val="Arial CYR"/>
      <charset val="238"/>
    </font>
    <font>
      <u/>
      <sz val="8"/>
      <color theme="10"/>
      <name val="MS Sans Serif"/>
      <family val="2"/>
    </font>
    <font>
      <sz val="8"/>
      <color indexed="12"/>
      <name val="Arial CE"/>
      <family val="2"/>
      <charset val="238"/>
    </font>
    <font>
      <b/>
      <sz val="11"/>
      <color rgb="FFFF0000"/>
      <name val="Trebuchet MS"/>
      <family val="2"/>
      <charset val="238"/>
    </font>
    <font>
      <b/>
      <sz val="8.5"/>
      <color rgb="FFFF0000"/>
      <name val="MS Sans Serif"/>
      <family val="2"/>
      <charset val="238"/>
    </font>
    <font>
      <sz val="10"/>
      <name val="Arial CE"/>
      <family val="2"/>
      <charset val="238"/>
    </font>
    <font>
      <sz val="8"/>
      <color rgb="FF0000FF"/>
      <name val="Arial CE"/>
      <family val="2"/>
      <charset val="238"/>
    </font>
    <font>
      <b/>
      <sz val="10"/>
      <color rgb="FFFF0000"/>
      <name val="MS Sans Serif"/>
      <family val="2"/>
    </font>
    <font>
      <sz val="8"/>
      <color indexed="18"/>
      <name val="Arial CE"/>
      <family val="2"/>
      <charset val="238"/>
    </font>
    <font>
      <b/>
      <sz val="8.5"/>
      <color rgb="FFFF0000"/>
      <name val="MS Sans Serif"/>
      <family val="2"/>
    </font>
    <font>
      <b/>
      <sz val="13.5"/>
      <color rgb="FFFF0000"/>
      <name val="MS Sans Serif"/>
      <family val="2"/>
    </font>
    <font>
      <b/>
      <sz val="10"/>
      <color rgb="FFFF0000"/>
      <name val="Trebuchet MS"/>
      <family val="2"/>
      <charset val="238"/>
    </font>
    <font>
      <b/>
      <sz val="8"/>
      <color rgb="FFFF0000"/>
      <name val="MS Sans Serif"/>
      <family val="2"/>
      <charset val="238"/>
    </font>
    <font>
      <sz val="8"/>
      <name val="Trebuchet MS"/>
      <family val="2"/>
    </font>
    <font>
      <sz val="10"/>
      <name val="Arial"/>
      <family val="2"/>
      <charset val="238"/>
    </font>
    <font>
      <b/>
      <sz val="12"/>
      <color rgb="FFFF0000"/>
      <name val="MS Sans Serif"/>
      <family val="2"/>
    </font>
    <font>
      <b/>
      <sz val="10"/>
      <color rgb="FFFF0000"/>
      <name val="Arial CE"/>
      <family val="2"/>
      <charset val="238"/>
    </font>
    <font>
      <sz val="12"/>
      <name val="MS Sans Serif"/>
      <family val="2"/>
      <charset val="238"/>
    </font>
    <font>
      <sz val="8"/>
      <color indexed="54"/>
      <name val="Arial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10"/>
      <name val="MS Sans Serif"/>
      <family val="2"/>
    </font>
    <font>
      <b/>
      <sz val="8"/>
      <color indexed="10"/>
      <name val="MS Sans Serif"/>
      <family val="2"/>
    </font>
    <font>
      <b/>
      <sz val="11"/>
      <color indexed="10"/>
      <name val="MS Sans Serif"/>
      <family val="2"/>
    </font>
    <font>
      <b/>
      <sz val="8.5"/>
      <color indexed="10"/>
      <name val="MS Sans Serif"/>
      <family val="2"/>
    </font>
    <font>
      <sz val="8"/>
      <color indexed="10"/>
      <name val="Arial CE"/>
      <family val="2"/>
      <charset val="238"/>
    </font>
    <font>
      <sz val="8"/>
      <color indexed="10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10"/>
      <name val="MS Sans Serif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0"/>
      <color rgb="FFFF0000"/>
      <name val="MS Sans Serif"/>
      <charset val="238"/>
    </font>
    <font>
      <sz val="8"/>
      <color rgb="FFFF000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2" fillId="0" borderId="0" applyAlignment="0">
      <alignment vertical="top" wrapText="1"/>
      <protection locked="0"/>
    </xf>
    <xf numFmtId="0" fontId="6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2" fillId="0" borderId="0"/>
    <xf numFmtId="0" fontId="1" fillId="0" borderId="0"/>
    <xf numFmtId="0" fontId="2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23" fillId="0" borderId="0"/>
  </cellStyleXfs>
  <cellXfs count="312">
    <xf numFmtId="0" fontId="0" fillId="0" borderId="0" xfId="0"/>
    <xf numFmtId="0" fontId="3" fillId="0" borderId="0" xfId="1" applyFont="1" applyFill="1" applyAlignment="1" applyProtection="1">
      <alignment horizontal="left"/>
    </xf>
    <xf numFmtId="0" fontId="4" fillId="0" borderId="0" xfId="1" applyFont="1" applyFill="1" applyAlignment="1" applyProtection="1">
      <alignment horizontal="left"/>
    </xf>
    <xf numFmtId="0" fontId="2" fillId="0" borderId="0" xfId="1" applyAlignment="1">
      <alignment horizontal="left" vertical="top"/>
      <protection locked="0"/>
    </xf>
    <xf numFmtId="0" fontId="2" fillId="0" borderId="0" xfId="1" applyAlignment="1">
      <alignment vertical="top"/>
      <protection locked="0"/>
    </xf>
    <xf numFmtId="0" fontId="6" fillId="0" borderId="0" xfId="2" applyAlignment="1" applyProtection="1"/>
    <xf numFmtId="0" fontId="4" fillId="0" borderId="0" xfId="2" applyFont="1" applyFill="1" applyAlignment="1" applyProtection="1">
      <alignment horizontal="left"/>
    </xf>
    <xf numFmtId="0" fontId="2" fillId="0" borderId="0" xfId="2" applyFont="1" applyFill="1" applyAlignment="1" applyProtection="1">
      <alignment horizontal="left" vertical="top"/>
      <protection locked="0"/>
    </xf>
    <xf numFmtId="0" fontId="6" fillId="0" borderId="0" xfId="2" applyAlignment="1" applyProtection="1">
      <alignment horizontal="left" vertical="top"/>
      <protection locked="0"/>
    </xf>
    <xf numFmtId="0" fontId="8" fillId="0" borderId="0" xfId="2" applyFont="1" applyAlignment="1" applyProtection="1">
      <alignment horizontal="left" vertical="top"/>
      <protection locked="0"/>
    </xf>
    <xf numFmtId="0" fontId="9" fillId="0" borderId="0" xfId="3" applyFont="1" applyFill="1" applyAlignment="1" applyProtection="1">
      <alignment horizontal="left"/>
    </xf>
    <xf numFmtId="0" fontId="9" fillId="2" borderId="0" xfId="2" applyFont="1" applyFill="1" applyAlignment="1" applyProtection="1">
      <alignment horizontal="left"/>
    </xf>
    <xf numFmtId="0" fontId="6" fillId="0" borderId="0" xfId="2" applyAlignment="1">
      <alignment horizontal="left" vertical="top"/>
      <protection locked="0"/>
    </xf>
    <xf numFmtId="0" fontId="6" fillId="0" borderId="0" xfId="2" applyFill="1" applyAlignment="1">
      <alignment horizontal="left" vertical="top"/>
      <protection locked="0"/>
    </xf>
    <xf numFmtId="0" fontId="9" fillId="0" borderId="0" xfId="1" applyFont="1" applyFill="1" applyAlignment="1" applyProtection="1">
      <alignment horizontal="left"/>
    </xf>
    <xf numFmtId="0" fontId="9" fillId="0" borderId="1" xfId="1" applyFont="1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164" fontId="9" fillId="0" borderId="4" xfId="1" applyNumberFormat="1" applyFont="1" applyFill="1" applyBorder="1" applyAlignment="1" applyProtection="1">
      <alignment horizontal="center" vertical="center"/>
    </xf>
    <xf numFmtId="164" fontId="9" fillId="0" borderId="5" xfId="1" applyNumberFormat="1" applyFont="1" applyFill="1" applyBorder="1" applyAlignment="1" applyProtection="1">
      <alignment horizontal="center" vertical="center"/>
    </xf>
    <xf numFmtId="164" fontId="9" fillId="0" borderId="6" xfId="1" applyNumberFormat="1" applyFont="1" applyFill="1" applyBorder="1" applyAlignment="1" applyProtection="1">
      <alignment horizontal="center" vertical="center"/>
    </xf>
    <xf numFmtId="0" fontId="2" fillId="2" borderId="0" xfId="1" applyFill="1" applyAlignment="1">
      <alignment horizontal="left" vertical="top"/>
      <protection locked="0"/>
    </xf>
    <xf numFmtId="165" fontId="2" fillId="0" borderId="0" xfId="1" applyNumberFormat="1" applyFill="1" applyAlignment="1">
      <alignment horizontal="right" vertical="top"/>
      <protection locked="0"/>
    </xf>
    <xf numFmtId="0" fontId="2" fillId="0" borderId="0" xfId="1" applyFill="1" applyAlignment="1">
      <alignment horizontal="left" vertical="top" wrapText="1"/>
      <protection locked="0"/>
    </xf>
    <xf numFmtId="0" fontId="2" fillId="0" borderId="0" xfId="1" applyFont="1" applyAlignment="1">
      <alignment horizontal="left" vertical="top"/>
      <protection locked="0"/>
    </xf>
    <xf numFmtId="0" fontId="10" fillId="0" borderId="7" xfId="1" applyFont="1" applyBorder="1" applyAlignment="1" applyProtection="1">
      <alignment horizontal="center" vertical="center"/>
    </xf>
    <xf numFmtId="0" fontId="10" fillId="0" borderId="7" xfId="1" applyFont="1" applyBorder="1" applyAlignment="1" applyProtection="1">
      <alignment horizontal="left" vertical="center"/>
    </xf>
    <xf numFmtId="166" fontId="10" fillId="0" borderId="7" xfId="1" applyNumberFormat="1" applyFont="1" applyBorder="1" applyAlignment="1" applyProtection="1">
      <alignment horizontal="right" vertical="center"/>
    </xf>
    <xf numFmtId="4" fontId="2" fillId="0" borderId="0" xfId="1" applyNumberFormat="1" applyAlignment="1">
      <alignment vertical="top"/>
      <protection locked="0"/>
    </xf>
    <xf numFmtId="0" fontId="11" fillId="0" borderId="7" xfId="1" applyFont="1" applyBorder="1" applyAlignment="1" applyProtection="1">
      <alignment horizontal="center" vertical="center"/>
    </xf>
    <xf numFmtId="0" fontId="11" fillId="0" borderId="7" xfId="1" applyFont="1" applyBorder="1" applyAlignment="1" applyProtection="1">
      <alignment horizontal="left" vertical="center"/>
    </xf>
    <xf numFmtId="166" fontId="11" fillId="0" borderId="7" xfId="1" applyNumberFormat="1" applyFont="1" applyBorder="1" applyAlignment="1" applyProtection="1">
      <alignment horizontal="right" vertical="center"/>
    </xf>
    <xf numFmtId="0" fontId="12" fillId="0" borderId="7" xfId="1" applyFont="1" applyBorder="1" applyAlignment="1" applyProtection="1">
      <alignment horizontal="center" vertical="center"/>
    </xf>
    <xf numFmtId="0" fontId="12" fillId="0" borderId="7" xfId="1" applyFont="1" applyBorder="1" applyAlignment="1" applyProtection="1">
      <alignment horizontal="left" vertical="center"/>
    </xf>
    <xf numFmtId="166" fontId="12" fillId="0" borderId="7" xfId="1" applyNumberFormat="1" applyFont="1" applyBorder="1" applyAlignment="1" applyProtection="1">
      <alignment horizontal="right" vertical="center"/>
    </xf>
    <xf numFmtId="165" fontId="2" fillId="0" borderId="7" xfId="1" applyNumberFormat="1" applyFill="1" applyBorder="1" applyAlignment="1">
      <alignment horizontal="right" vertical="top"/>
      <protection locked="0"/>
    </xf>
    <xf numFmtId="0" fontId="13" fillId="0" borderId="7" xfId="1" applyFont="1" applyBorder="1" applyAlignment="1" applyProtection="1">
      <alignment horizontal="left" vertical="center"/>
    </xf>
    <xf numFmtId="166" fontId="13" fillId="0" borderId="7" xfId="1" applyNumberFormat="1" applyFont="1" applyBorder="1" applyAlignment="1" applyProtection="1">
      <alignment horizontal="right" vertical="center"/>
    </xf>
    <xf numFmtId="0" fontId="2" fillId="0" borderId="0" xfId="1" applyFill="1" applyAlignment="1">
      <alignment horizontal="left" vertical="top"/>
      <protection locked="0"/>
    </xf>
    <xf numFmtId="0" fontId="14" fillId="0" borderId="0" xfId="3" applyFont="1" applyFill="1" applyAlignment="1" applyProtection="1">
      <alignment horizontal="center" vertical="center"/>
      <protection locked="0"/>
    </xf>
    <xf numFmtId="0" fontId="15" fillId="0" borderId="0" xfId="1" applyFont="1" applyFill="1" applyAlignment="1">
      <alignment horizontal="left" vertical="center"/>
      <protection locked="0"/>
    </xf>
    <xf numFmtId="0" fontId="7" fillId="0" borderId="0" xfId="3" applyFill="1" applyAlignment="1" applyProtection="1">
      <alignment horizontal="left" vertical="top"/>
      <protection locked="0"/>
    </xf>
    <xf numFmtId="0" fontId="7" fillId="0" borderId="0" xfId="3" applyFill="1" applyAlignment="1" applyProtection="1"/>
    <xf numFmtId="0" fontId="7" fillId="0" borderId="0" xfId="3" applyAlignment="1" applyProtection="1"/>
    <xf numFmtId="0" fontId="4" fillId="0" borderId="0" xfId="3" applyFont="1" applyFill="1" applyAlignment="1" applyProtection="1">
      <alignment horizontal="left"/>
    </xf>
    <xf numFmtId="0" fontId="2" fillId="0" borderId="0" xfId="3" applyFont="1" applyFill="1" applyAlignment="1" applyProtection="1">
      <alignment horizontal="left" vertical="top"/>
      <protection locked="0"/>
    </xf>
    <xf numFmtId="0" fontId="7" fillId="0" borderId="0" xfId="3" applyFill="1" applyAlignment="1">
      <alignment horizontal="left" vertical="top"/>
      <protection locked="0"/>
    </xf>
    <xf numFmtId="0" fontId="8" fillId="0" borderId="0" xfId="3" applyFont="1" applyFill="1" applyAlignment="1" applyProtection="1">
      <alignment horizontal="left" vertical="top"/>
      <protection locked="0"/>
    </xf>
    <xf numFmtId="0" fontId="7" fillId="0" borderId="0" xfId="3" applyAlignment="1" applyProtection="1">
      <alignment horizontal="left" vertical="top"/>
      <protection locked="0"/>
    </xf>
    <xf numFmtId="0" fontId="5" fillId="0" borderId="0" xfId="1" applyFont="1" applyFill="1" applyAlignment="1" applyProtection="1">
      <alignment horizontal="left"/>
    </xf>
    <xf numFmtId="0" fontId="7" fillId="0" borderId="0" xfId="3" applyFill="1" applyAlignment="1" applyProtection="1">
      <alignment horizontal="left" wrapText="1"/>
      <protection locked="0"/>
    </xf>
    <xf numFmtId="0" fontId="9" fillId="2" borderId="0" xfId="3" applyFont="1" applyFill="1" applyAlignment="1" applyProtection="1">
      <alignment horizontal="left"/>
    </xf>
    <xf numFmtId="0" fontId="7" fillId="0" borderId="0" xfId="3" applyAlignment="1">
      <alignment horizontal="left" vertical="top"/>
      <protection locked="0"/>
    </xf>
    <xf numFmtId="2" fontId="16" fillId="0" borderId="0" xfId="3" applyNumberFormat="1" applyFont="1" applyFill="1" applyAlignment="1" applyProtection="1">
      <alignment vertical="center"/>
      <protection locked="0"/>
    </xf>
    <xf numFmtId="0" fontId="17" fillId="0" borderId="0" xfId="1" applyFont="1" applyFill="1" applyAlignment="1">
      <alignment horizontal="left" vertical="center"/>
      <protection locked="0"/>
    </xf>
    <xf numFmtId="0" fontId="18" fillId="2" borderId="8" xfId="1" applyFont="1" applyFill="1" applyBorder="1" applyAlignment="1" applyProtection="1">
      <alignment horizontal="center" vertical="center" wrapText="1"/>
    </xf>
    <xf numFmtId="0" fontId="19" fillId="0" borderId="0" xfId="4" applyFill="1" applyAlignment="1">
      <alignment horizontal="left" vertical="top"/>
      <protection locked="0"/>
    </xf>
    <xf numFmtId="165" fontId="5" fillId="2" borderId="9" xfId="1" applyNumberFormat="1" applyFont="1" applyFill="1" applyBorder="1" applyAlignment="1">
      <alignment horizontal="right"/>
      <protection locked="0"/>
    </xf>
    <xf numFmtId="0" fontId="5" fillId="2" borderId="9" xfId="1" applyFont="1" applyFill="1" applyBorder="1" applyAlignment="1">
      <alignment horizontal="left" wrapText="1"/>
      <protection locked="0"/>
    </xf>
    <xf numFmtId="167" fontId="5" fillId="2" borderId="9" xfId="1" applyNumberFormat="1" applyFont="1" applyFill="1" applyBorder="1" applyAlignment="1">
      <alignment horizontal="right"/>
      <protection locked="0"/>
    </xf>
    <xf numFmtId="166" fontId="5" fillId="2" borderId="9" xfId="1" applyNumberFormat="1" applyFont="1" applyFill="1" applyBorder="1" applyAlignment="1">
      <alignment horizontal="right"/>
      <protection locked="0"/>
    </xf>
    <xf numFmtId="0" fontId="2" fillId="2" borderId="9" xfId="1" applyFill="1" applyBorder="1" applyAlignment="1">
      <alignment horizontal="left" vertical="top"/>
      <protection locked="0"/>
    </xf>
    <xf numFmtId="0" fontId="17" fillId="0" borderId="0" xfId="3" applyFont="1" applyFill="1" applyAlignment="1" applyProtection="1">
      <alignment horizontal="center" vertical="center"/>
      <protection locked="0"/>
    </xf>
    <xf numFmtId="165" fontId="5" fillId="0" borderId="7" xfId="2" applyNumberFormat="1" applyFont="1" applyFill="1" applyBorder="1" applyAlignment="1">
      <alignment horizontal="right"/>
      <protection locked="0"/>
    </xf>
    <xf numFmtId="0" fontId="5" fillId="0" borderId="7" xfId="2" applyFont="1" applyFill="1" applyBorder="1" applyAlignment="1">
      <alignment horizontal="left" wrapText="1"/>
      <protection locked="0"/>
    </xf>
    <xf numFmtId="0" fontId="5" fillId="0" borderId="7" xfId="1" applyFont="1" applyFill="1" applyBorder="1" applyAlignment="1">
      <alignment horizontal="left" wrapText="1"/>
      <protection locked="0"/>
    </xf>
    <xf numFmtId="2" fontId="5" fillId="0" borderId="7" xfId="1" applyNumberFormat="1" applyFont="1" applyFill="1" applyBorder="1" applyAlignment="1">
      <alignment horizontal="right"/>
      <protection locked="0"/>
    </xf>
    <xf numFmtId="166" fontId="5" fillId="0" borderId="7" xfId="1" applyNumberFormat="1" applyFont="1" applyFill="1" applyBorder="1" applyAlignment="1">
      <alignment horizontal="right"/>
      <protection locked="0"/>
    </xf>
    <xf numFmtId="0" fontId="6" fillId="0" borderId="7" xfId="2" applyFill="1" applyBorder="1" applyAlignment="1">
      <alignment horizontal="left" vertical="top"/>
      <protection locked="0"/>
    </xf>
    <xf numFmtId="165" fontId="9" fillId="0" borderId="7" xfId="2" applyNumberFormat="1" applyFont="1" applyFill="1" applyBorder="1" applyAlignment="1" applyProtection="1">
      <alignment horizontal="right"/>
      <protection locked="0"/>
    </xf>
    <xf numFmtId="49" fontId="9" fillId="0" borderId="7" xfId="2" applyNumberFormat="1" applyFont="1" applyFill="1" applyBorder="1" applyAlignment="1" applyProtection="1">
      <alignment horizontal="left" wrapText="1"/>
      <protection locked="0"/>
    </xf>
    <xf numFmtId="0" fontId="9" fillId="0" borderId="7" xfId="2" applyFont="1" applyFill="1" applyBorder="1" applyAlignment="1" applyProtection="1">
      <alignment horizontal="left" wrapText="1"/>
      <protection locked="0"/>
    </xf>
    <xf numFmtId="2" fontId="9" fillId="0" borderId="7" xfId="2" applyNumberFormat="1" applyFont="1" applyFill="1" applyBorder="1" applyAlignment="1" applyProtection="1">
      <protection locked="0"/>
    </xf>
    <xf numFmtId="166" fontId="9" fillId="0" borderId="7" xfId="2" applyNumberFormat="1" applyFont="1" applyFill="1" applyBorder="1" applyAlignment="1" applyProtection="1">
      <alignment horizontal="right"/>
      <protection locked="0"/>
    </xf>
    <xf numFmtId="166" fontId="9" fillId="0" borderId="7" xfId="3" applyNumberFormat="1" applyFont="1" applyFill="1" applyBorder="1" applyAlignment="1" applyProtection="1">
      <alignment horizontal="center"/>
      <protection locked="0"/>
    </xf>
    <xf numFmtId="0" fontId="6" fillId="0" borderId="0" xfId="2" applyFill="1" applyAlignment="1" applyProtection="1">
      <alignment horizontal="left" vertical="top"/>
      <protection locked="0"/>
    </xf>
    <xf numFmtId="165" fontId="5" fillId="0" borderId="7" xfId="2" applyNumberFormat="1" applyFont="1" applyFill="1" applyBorder="1" applyAlignment="1" applyProtection="1">
      <alignment horizontal="right"/>
      <protection locked="0"/>
    </xf>
    <xf numFmtId="0" fontId="5" fillId="0" borderId="7" xfId="2" applyFont="1" applyFill="1" applyBorder="1" applyAlignment="1" applyProtection="1">
      <alignment horizontal="left" wrapText="1"/>
      <protection locked="0"/>
    </xf>
    <xf numFmtId="0" fontId="20" fillId="0" borderId="7" xfId="2" applyFont="1" applyFill="1" applyBorder="1" applyAlignment="1" applyProtection="1">
      <alignment horizontal="left" wrapText="1"/>
      <protection locked="0"/>
    </xf>
    <xf numFmtId="2" fontId="20" fillId="0" borderId="7" xfId="2" applyNumberFormat="1" applyFont="1" applyFill="1" applyBorder="1" applyAlignment="1" applyProtection="1">
      <alignment horizontal="right"/>
      <protection locked="0"/>
    </xf>
    <xf numFmtId="166" fontId="5" fillId="0" borderId="7" xfId="2" applyNumberFormat="1" applyFont="1" applyFill="1" applyBorder="1" applyAlignment="1" applyProtection="1">
      <alignment horizontal="right"/>
      <protection locked="0"/>
    </xf>
    <xf numFmtId="0" fontId="6" fillId="0" borderId="7" xfId="2" applyFill="1" applyBorder="1" applyAlignment="1" applyProtection="1">
      <alignment vertical="top"/>
      <protection locked="0"/>
    </xf>
    <xf numFmtId="165" fontId="5" fillId="0" borderId="7" xfId="3" applyNumberFormat="1" applyFont="1" applyFill="1" applyBorder="1" applyAlignment="1">
      <alignment horizontal="right"/>
      <protection locked="0"/>
    </xf>
    <xf numFmtId="0" fontId="5" fillId="0" borderId="7" xfId="3" applyFont="1" applyFill="1" applyBorder="1" applyAlignment="1">
      <alignment horizontal="left" wrapText="1"/>
      <protection locked="0"/>
    </xf>
    <xf numFmtId="2" fontId="5" fillId="0" borderId="7" xfId="3" applyNumberFormat="1" applyFont="1" applyFill="1" applyBorder="1" applyAlignment="1">
      <alignment horizontal="right"/>
      <protection locked="0"/>
    </xf>
    <xf numFmtId="166" fontId="5" fillId="0" borderId="7" xfId="3" applyNumberFormat="1" applyFont="1" applyFill="1" applyBorder="1" applyAlignment="1">
      <alignment horizontal="right"/>
      <protection locked="0"/>
    </xf>
    <xf numFmtId="0" fontId="7" fillId="0" borderId="7" xfId="3" applyFill="1" applyBorder="1" applyAlignment="1">
      <alignment horizontal="left" vertical="top"/>
      <protection locked="0"/>
    </xf>
    <xf numFmtId="0" fontId="22" fillId="0" borderId="0" xfId="3" applyFont="1" applyFill="1" applyAlignment="1">
      <alignment horizontal="left" vertical="center"/>
      <protection locked="0"/>
    </xf>
    <xf numFmtId="165" fontId="9" fillId="0" borderId="7" xfId="3" applyNumberFormat="1" applyFont="1" applyFill="1" applyBorder="1" applyAlignment="1" applyProtection="1">
      <alignment horizontal="right"/>
      <protection locked="0"/>
    </xf>
    <xf numFmtId="49" fontId="9" fillId="0" borderId="7" xfId="3" applyNumberFormat="1" applyFont="1" applyFill="1" applyBorder="1" applyAlignment="1" applyProtection="1">
      <alignment horizontal="left" wrapText="1"/>
      <protection locked="0"/>
    </xf>
    <xf numFmtId="0" fontId="9" fillId="0" borderId="7" xfId="5" applyNumberFormat="1" applyFont="1" applyFill="1" applyBorder="1" applyAlignment="1">
      <alignment horizontal="left"/>
    </xf>
    <xf numFmtId="0" fontId="9" fillId="0" borderId="7" xfId="3" applyFont="1" applyFill="1" applyBorder="1" applyAlignment="1" applyProtection="1">
      <alignment horizontal="left" wrapText="1"/>
      <protection locked="0"/>
    </xf>
    <xf numFmtId="2" fontId="9" fillId="0" borderId="7" xfId="3" applyNumberFormat="1" applyFont="1" applyFill="1" applyBorder="1" applyAlignment="1" applyProtection="1">
      <alignment horizontal="right"/>
      <protection locked="0"/>
    </xf>
    <xf numFmtId="168" fontId="9" fillId="0" borderId="7" xfId="3" applyNumberFormat="1" applyFont="1" applyFill="1" applyBorder="1" applyAlignment="1" applyProtection="1">
      <alignment horizontal="right"/>
      <protection locked="0"/>
    </xf>
    <xf numFmtId="166" fontId="9" fillId="0" borderId="7" xfId="3" applyNumberFormat="1" applyFont="1" applyFill="1" applyBorder="1" applyAlignment="1" applyProtection="1">
      <alignment horizontal="right"/>
      <protection locked="0"/>
    </xf>
    <xf numFmtId="0" fontId="7" fillId="0" borderId="0" xfId="3" applyFill="1" applyAlignment="1" applyProtection="1">
      <alignment vertical="top"/>
      <protection locked="0"/>
    </xf>
    <xf numFmtId="0" fontId="24" fillId="0" borderId="7" xfId="3" applyFont="1" applyFill="1" applyBorder="1" applyAlignment="1" applyProtection="1">
      <alignment horizontal="left" wrapText="1"/>
      <protection locked="0"/>
    </xf>
    <xf numFmtId="0" fontId="7" fillId="0" borderId="0" xfId="3" applyFont="1" applyFill="1" applyAlignment="1" applyProtection="1">
      <alignment vertical="top"/>
      <protection locked="0"/>
    </xf>
    <xf numFmtId="2" fontId="20" fillId="0" borderId="7" xfId="3" applyNumberFormat="1" applyFont="1" applyFill="1" applyBorder="1" applyAlignment="1" applyProtection="1">
      <alignment horizontal="right" wrapText="1"/>
      <protection locked="0"/>
    </xf>
    <xf numFmtId="0" fontId="25" fillId="0" borderId="0" xfId="3" applyFont="1" applyFill="1" applyAlignment="1" applyProtection="1">
      <alignment horizontal="left" vertical="center"/>
      <protection locked="0"/>
    </xf>
    <xf numFmtId="165" fontId="26" fillId="0" borderId="7" xfId="3" applyNumberFormat="1" applyFont="1" applyFill="1" applyBorder="1" applyAlignment="1">
      <alignment horizontal="right"/>
      <protection locked="0"/>
    </xf>
    <xf numFmtId="0" fontId="26" fillId="0" borderId="7" xfId="3" applyFont="1" applyFill="1" applyBorder="1" applyAlignment="1">
      <alignment horizontal="left" wrapText="1"/>
      <protection locked="0"/>
    </xf>
    <xf numFmtId="0" fontId="24" fillId="0" borderId="7" xfId="3" applyFont="1" applyFill="1" applyBorder="1" applyAlignment="1">
      <alignment horizontal="left" wrapText="1"/>
      <protection locked="0"/>
    </xf>
    <xf numFmtId="166" fontId="26" fillId="0" borderId="7" xfId="3" applyNumberFormat="1" applyFont="1" applyFill="1" applyBorder="1" applyAlignment="1">
      <alignment horizontal="right"/>
      <protection locked="0"/>
    </xf>
    <xf numFmtId="166" fontId="9" fillId="0" borderId="7" xfId="3" applyNumberFormat="1" applyFont="1" applyFill="1" applyBorder="1" applyAlignment="1">
      <alignment horizontal="right"/>
      <protection locked="0"/>
    </xf>
    <xf numFmtId="2" fontId="9" fillId="0" borderId="7" xfId="2" applyNumberFormat="1" applyFont="1" applyFill="1" applyBorder="1" applyAlignment="1" applyProtection="1">
      <alignment horizontal="right"/>
      <protection locked="0"/>
    </xf>
    <xf numFmtId="166" fontId="9" fillId="0" borderId="7" xfId="2" applyNumberFormat="1" applyFont="1" applyFill="1" applyBorder="1" applyAlignment="1" applyProtection="1">
      <alignment horizontal="center"/>
      <protection locked="0"/>
    </xf>
    <xf numFmtId="0" fontId="24" fillId="0" borderId="7" xfId="2" applyFont="1" applyFill="1" applyBorder="1" applyAlignment="1">
      <alignment horizontal="left" wrapText="1"/>
      <protection locked="0"/>
    </xf>
    <xf numFmtId="2" fontId="24" fillId="0" borderId="7" xfId="2" applyNumberFormat="1" applyFont="1" applyFill="1" applyBorder="1" applyAlignment="1" applyProtection="1">
      <alignment horizontal="right" wrapText="1"/>
      <protection locked="0"/>
    </xf>
    <xf numFmtId="0" fontId="9" fillId="0" borderId="7" xfId="3" applyNumberFormat="1" applyFont="1" applyFill="1" applyBorder="1" applyAlignment="1" applyProtection="1">
      <alignment horizontal="left"/>
    </xf>
    <xf numFmtId="0" fontId="9" fillId="0" borderId="7" xfId="3" applyNumberFormat="1" applyFont="1" applyFill="1" applyBorder="1" applyAlignment="1" applyProtection="1">
      <alignment horizontal="left" wrapText="1"/>
    </xf>
    <xf numFmtId="0" fontId="9" fillId="0" borderId="7" xfId="3" applyFont="1" applyFill="1" applyBorder="1" applyAlignment="1" applyProtection="1">
      <alignment horizontal="left" shrinkToFit="1"/>
    </xf>
    <xf numFmtId="4" fontId="9" fillId="0" borderId="7" xfId="3" applyNumberFormat="1" applyFont="1" applyFill="1" applyBorder="1" applyAlignment="1" applyProtection="1">
      <alignment horizontal="right" shrinkToFit="1"/>
    </xf>
    <xf numFmtId="4" fontId="9" fillId="0" borderId="7" xfId="3" applyNumberFormat="1" applyFont="1" applyFill="1" applyBorder="1" applyAlignment="1" applyProtection="1">
      <alignment horizontal="right" shrinkToFit="1"/>
      <protection locked="0"/>
    </xf>
    <xf numFmtId="0" fontId="9" fillId="0" borderId="7" xfId="2" applyNumberFormat="1" applyFont="1" applyFill="1" applyBorder="1" applyAlignment="1" applyProtection="1">
      <alignment horizontal="left" wrapText="1"/>
    </xf>
    <xf numFmtId="168" fontId="9" fillId="0" borderId="7" xfId="2" applyNumberFormat="1" applyFont="1" applyFill="1" applyBorder="1" applyAlignment="1" applyProtection="1">
      <alignment horizontal="right"/>
      <protection locked="0"/>
    </xf>
    <xf numFmtId="0" fontId="28" fillId="0" borderId="0" xfId="3" applyFont="1" applyFill="1" applyAlignment="1" applyProtection="1">
      <alignment vertical="center"/>
    </xf>
    <xf numFmtId="0" fontId="6" fillId="0" borderId="0" xfId="2" applyFill="1" applyAlignment="1" applyProtection="1"/>
    <xf numFmtId="2" fontId="20" fillId="0" borderId="7" xfId="2" applyNumberFormat="1" applyFont="1" applyFill="1" applyBorder="1" applyAlignment="1" applyProtection="1">
      <alignment horizontal="right" wrapText="1"/>
      <protection locked="0"/>
    </xf>
    <xf numFmtId="0" fontId="6" fillId="0" borderId="7" xfId="2" applyFill="1" applyBorder="1" applyAlignment="1" applyProtection="1">
      <alignment horizontal="left" vertical="top"/>
      <protection locked="0"/>
    </xf>
    <xf numFmtId="0" fontId="24" fillId="0" borderId="7" xfId="2" applyFont="1" applyFill="1" applyBorder="1" applyAlignment="1" applyProtection="1">
      <alignment horizontal="left" wrapText="1"/>
      <protection locked="0"/>
    </xf>
    <xf numFmtId="0" fontId="9" fillId="0" borderId="7" xfId="6" applyFont="1" applyFill="1" applyBorder="1" applyAlignment="1" applyProtection="1">
      <alignment horizontal="left" wrapText="1"/>
      <protection locked="0"/>
    </xf>
    <xf numFmtId="165" fontId="26" fillId="0" borderId="7" xfId="2" applyNumberFormat="1" applyFont="1" applyFill="1" applyBorder="1" applyAlignment="1" applyProtection="1">
      <alignment horizontal="right"/>
      <protection locked="0"/>
    </xf>
    <xf numFmtId="49" fontId="26" fillId="0" borderId="7" xfId="2" applyNumberFormat="1" applyFont="1" applyFill="1" applyBorder="1" applyAlignment="1" applyProtection="1">
      <alignment horizontal="left" wrapText="1"/>
      <protection locked="0"/>
    </xf>
    <xf numFmtId="0" fontId="26" fillId="0" borderId="7" xfId="2" applyFont="1" applyFill="1" applyBorder="1" applyAlignment="1" applyProtection="1">
      <alignment horizontal="left" wrapText="1"/>
      <protection locked="0"/>
    </xf>
    <xf numFmtId="0" fontId="17" fillId="0" borderId="0" xfId="7" applyFont="1" applyFill="1" applyAlignment="1" applyProtection="1">
      <alignment horizontal="left" vertical="top"/>
      <protection locked="0"/>
    </xf>
    <xf numFmtId="0" fontId="7" fillId="0" borderId="0" xfId="7" applyFont="1" applyFill="1" applyAlignment="1" applyProtection="1">
      <alignment horizontal="left" vertical="top"/>
      <protection locked="0"/>
    </xf>
    <xf numFmtId="0" fontId="20" fillId="0" borderId="7" xfId="3" applyFont="1" applyFill="1" applyBorder="1" applyAlignment="1" applyProtection="1">
      <alignment horizontal="left" wrapText="1"/>
      <protection locked="0"/>
    </xf>
    <xf numFmtId="49" fontId="9" fillId="0" borderId="7" xfId="8" applyNumberFormat="1" applyFont="1" applyFill="1" applyBorder="1" applyAlignment="1" applyProtection="1">
      <alignment horizontal="left" wrapText="1"/>
      <protection locked="0"/>
    </xf>
    <xf numFmtId="0" fontId="20" fillId="0" borderId="7" xfId="8" applyFont="1" applyFill="1" applyBorder="1" applyAlignment="1">
      <alignment horizontal="left" wrapText="1"/>
      <protection locked="0"/>
    </xf>
    <xf numFmtId="2" fontId="20" fillId="0" borderId="7" xfId="8" applyNumberFormat="1" applyFont="1" applyFill="1" applyBorder="1" applyAlignment="1">
      <alignment horizontal="right"/>
      <protection locked="0"/>
    </xf>
    <xf numFmtId="0" fontId="28" fillId="0" borderId="0" xfId="3" applyFont="1" applyFill="1" applyAlignment="1" applyProtection="1">
      <alignment horizontal="left" vertical="center"/>
      <protection locked="0"/>
    </xf>
    <xf numFmtId="4" fontId="9" fillId="0" borderId="7" xfId="3" applyNumberFormat="1" applyFont="1" applyFill="1" applyBorder="1" applyAlignment="1" applyProtection="1">
      <alignment shrinkToFit="1"/>
    </xf>
    <xf numFmtId="4" fontId="9" fillId="0" borderId="7" xfId="3" applyNumberFormat="1" applyFont="1" applyFill="1" applyBorder="1" applyAlignment="1" applyProtection="1">
      <alignment shrinkToFit="1"/>
      <protection locked="0"/>
    </xf>
    <xf numFmtId="0" fontId="25" fillId="0" borderId="0" xfId="3" applyFont="1" applyFill="1" applyAlignment="1" applyProtection="1">
      <alignment horizontal="center" vertical="center"/>
      <protection locked="0"/>
    </xf>
    <xf numFmtId="0" fontId="7" fillId="0" borderId="0" xfId="3" applyFill="1" applyAlignment="1" applyProtection="1">
      <alignment horizontal="right" vertical="center"/>
      <protection locked="0"/>
    </xf>
    <xf numFmtId="0" fontId="7" fillId="0" borderId="0" xfId="3" applyNumberFormat="1" applyFill="1" applyAlignment="1" applyProtection="1">
      <alignment horizontal="center" vertical="center"/>
      <protection locked="0"/>
    </xf>
    <xf numFmtId="49" fontId="9" fillId="0" borderId="7" xfId="8" applyNumberFormat="1" applyFont="1" applyFill="1" applyBorder="1" applyAlignment="1" applyProtection="1">
      <alignment horizontal="right" wrapText="1"/>
      <protection locked="0"/>
    </xf>
    <xf numFmtId="0" fontId="9" fillId="0" borderId="7" xfId="8" applyFont="1" applyFill="1" applyBorder="1" applyAlignment="1">
      <alignment horizontal="left" wrapText="1"/>
      <protection locked="0"/>
    </xf>
    <xf numFmtId="0" fontId="9" fillId="0" borderId="7" xfId="8" applyFont="1" applyFill="1" applyBorder="1" applyAlignment="1" applyProtection="1">
      <alignment horizontal="left" wrapText="1"/>
      <protection locked="0"/>
    </xf>
    <xf numFmtId="2" fontId="9" fillId="0" borderId="7" xfId="8" applyNumberFormat="1" applyFont="1" applyFill="1" applyBorder="1" applyAlignment="1" applyProtection="1">
      <alignment horizontal="right"/>
      <protection locked="0"/>
    </xf>
    <xf numFmtId="166" fontId="9" fillId="0" borderId="7" xfId="8" applyNumberFormat="1" applyFont="1" applyFill="1" applyBorder="1" applyAlignment="1" applyProtection="1">
      <alignment horizontal="right"/>
      <protection locked="0"/>
    </xf>
    <xf numFmtId="166" fontId="34" fillId="0" borderId="0" xfId="8" applyNumberFormat="1" applyFont="1" applyFill="1" applyBorder="1" applyAlignment="1">
      <alignment horizontal="left" vertical="center"/>
      <protection locked="0"/>
    </xf>
    <xf numFmtId="0" fontId="35" fillId="0" borderId="0" xfId="8" applyFont="1" applyFill="1" applyAlignment="1">
      <alignment horizontal="left" vertical="center" textRotation="90" wrapText="1"/>
      <protection locked="0"/>
    </xf>
    <xf numFmtId="0" fontId="2" fillId="0" borderId="0" xfId="8" applyFill="1" applyAlignment="1">
      <alignment horizontal="left" vertical="top"/>
      <protection locked="0"/>
    </xf>
    <xf numFmtId="0" fontId="2" fillId="0" borderId="0" xfId="8" applyAlignment="1">
      <alignment horizontal="left" vertical="top"/>
      <protection locked="0"/>
    </xf>
    <xf numFmtId="165" fontId="9" fillId="0" borderId="7" xfId="8" applyNumberFormat="1" applyFont="1" applyFill="1" applyBorder="1" applyAlignment="1" applyProtection="1">
      <alignment horizontal="right"/>
      <protection locked="0"/>
    </xf>
    <xf numFmtId="2" fontId="20" fillId="0" borderId="7" xfId="8" applyNumberFormat="1" applyFont="1" applyFill="1" applyBorder="1" applyAlignment="1" applyProtection="1">
      <alignment horizontal="right"/>
      <protection locked="0"/>
    </xf>
    <xf numFmtId="166" fontId="9" fillId="0" borderId="0" xfId="8" applyNumberFormat="1" applyFont="1" applyFill="1" applyBorder="1" applyAlignment="1">
      <alignment horizontal="left"/>
      <protection locked="0"/>
    </xf>
    <xf numFmtId="165" fontId="9" fillId="0" borderId="7" xfId="8" applyNumberFormat="1" applyFont="1" applyFill="1" applyBorder="1" applyAlignment="1">
      <alignment horizontal="right"/>
      <protection locked="0"/>
    </xf>
    <xf numFmtId="166" fontId="9" fillId="0" borderId="7" xfId="8" applyNumberFormat="1" applyFont="1" applyFill="1" applyBorder="1" applyAlignment="1">
      <alignment horizontal="right"/>
      <protection locked="0"/>
    </xf>
    <xf numFmtId="166" fontId="9" fillId="0" borderId="7" xfId="8" applyNumberFormat="1" applyFont="1" applyFill="1" applyBorder="1" applyAlignment="1">
      <alignment horizontal="center"/>
      <protection locked="0"/>
    </xf>
    <xf numFmtId="166" fontId="9" fillId="0" borderId="0" xfId="8" applyNumberFormat="1" applyFont="1" applyFill="1" applyBorder="1" applyAlignment="1">
      <alignment horizontal="center"/>
      <protection locked="0"/>
    </xf>
    <xf numFmtId="168" fontId="9" fillId="2" borderId="7" xfId="2" applyNumberFormat="1" applyFont="1" applyFill="1" applyBorder="1" applyAlignment="1" applyProtection="1">
      <alignment horizontal="right"/>
      <protection locked="0"/>
    </xf>
    <xf numFmtId="166" fontId="9" fillId="2" borderId="7" xfId="2" applyNumberFormat="1" applyFont="1" applyFill="1" applyBorder="1" applyAlignment="1" applyProtection="1">
      <alignment horizontal="center"/>
      <protection locked="0"/>
    </xf>
    <xf numFmtId="166" fontId="26" fillId="2" borderId="7" xfId="2" applyNumberFormat="1" applyFont="1" applyFill="1" applyBorder="1" applyAlignment="1" applyProtection="1">
      <alignment horizontal="right"/>
      <protection locked="0"/>
    </xf>
    <xf numFmtId="0" fontId="6" fillId="0" borderId="0" xfId="2" applyAlignment="1">
      <alignment vertical="top"/>
      <protection locked="0"/>
    </xf>
    <xf numFmtId="0" fontId="2" fillId="0" borderId="7" xfId="2" applyFont="1" applyFill="1" applyBorder="1" applyAlignment="1" applyProtection="1">
      <alignment horizontal="center" vertical="center"/>
      <protection locked="0"/>
    </xf>
    <xf numFmtId="0" fontId="2" fillId="0" borderId="0" xfId="1" applyFill="1" applyAlignment="1">
      <alignment horizontal="left" vertical="center"/>
      <protection locked="0"/>
    </xf>
    <xf numFmtId="165" fontId="20" fillId="0" borderId="7" xfId="2" applyNumberFormat="1" applyFont="1" applyFill="1" applyBorder="1" applyAlignment="1" applyProtection="1">
      <alignment horizontal="right"/>
      <protection locked="0"/>
    </xf>
    <xf numFmtId="2" fontId="20" fillId="3" borderId="7" xfId="2" applyNumberFormat="1" applyFont="1" applyFill="1" applyBorder="1" applyAlignment="1" applyProtection="1">
      <alignment horizontal="right"/>
      <protection locked="0"/>
    </xf>
    <xf numFmtId="166" fontId="20" fillId="0" borderId="7" xfId="2" applyNumberFormat="1" applyFont="1" applyFill="1" applyBorder="1" applyAlignment="1" applyProtection="1">
      <alignment horizontal="right"/>
      <protection locked="0"/>
    </xf>
    <xf numFmtId="166" fontId="20" fillId="4" borderId="7" xfId="2" applyNumberFormat="1" applyFont="1" applyFill="1" applyBorder="1" applyAlignment="1" applyProtection="1">
      <alignment horizontal="right"/>
      <protection locked="0"/>
    </xf>
    <xf numFmtId="0" fontId="7" fillId="0" borderId="7" xfId="2" applyFont="1" applyFill="1" applyBorder="1" applyAlignment="1" applyProtection="1">
      <alignment horizontal="left" vertical="top"/>
      <protection locked="0"/>
    </xf>
    <xf numFmtId="166" fontId="26" fillId="0" borderId="7" xfId="2" applyNumberFormat="1" applyFont="1" applyFill="1" applyBorder="1" applyAlignment="1" applyProtection="1">
      <alignment horizontal="right"/>
      <protection locked="0"/>
    </xf>
    <xf numFmtId="0" fontId="7" fillId="4" borderId="7" xfId="2" applyFont="1" applyFill="1" applyBorder="1" applyAlignment="1" applyProtection="1">
      <alignment horizontal="left" vertical="top"/>
      <protection locked="0"/>
    </xf>
    <xf numFmtId="165" fontId="5" fillId="0" borderId="7" xfId="3" applyNumberFormat="1" applyFont="1" applyFill="1" applyBorder="1" applyAlignment="1" applyProtection="1">
      <alignment horizontal="right"/>
      <protection locked="0"/>
    </xf>
    <xf numFmtId="0" fontId="5" fillId="0" borderId="7" xfId="3" applyFont="1" applyFill="1" applyBorder="1" applyAlignment="1" applyProtection="1">
      <alignment horizontal="left" wrapText="1"/>
      <protection locked="0"/>
    </xf>
    <xf numFmtId="2" fontId="5" fillId="0" borderId="7" xfId="3" applyNumberFormat="1" applyFont="1" applyFill="1" applyBorder="1" applyAlignment="1" applyProtection="1">
      <alignment horizontal="right"/>
      <protection locked="0"/>
    </xf>
    <xf numFmtId="166" fontId="5" fillId="0" borderId="7" xfId="3" applyNumberFormat="1" applyFont="1" applyFill="1" applyBorder="1" applyAlignment="1" applyProtection="1">
      <alignment horizontal="right"/>
      <protection locked="0"/>
    </xf>
    <xf numFmtId="0" fontId="7" fillId="0" borderId="7" xfId="3" applyFill="1" applyBorder="1" applyAlignment="1" applyProtection="1">
      <alignment horizontal="left" vertical="top"/>
      <protection locked="0"/>
    </xf>
    <xf numFmtId="0" fontId="27" fillId="0" borderId="0" xfId="3" applyFont="1" applyFill="1" applyAlignment="1" applyProtection="1">
      <alignment horizontal="left" vertical="center"/>
      <protection locked="0"/>
    </xf>
    <xf numFmtId="2" fontId="7" fillId="0" borderId="0" xfId="3" applyNumberFormat="1" applyFill="1" applyAlignment="1" applyProtection="1">
      <alignment horizontal="left" vertical="top"/>
      <protection locked="0"/>
    </xf>
    <xf numFmtId="0" fontId="20" fillId="0" borderId="7" xfId="2" applyFont="1" applyFill="1" applyBorder="1" applyAlignment="1" applyProtection="1">
      <alignment horizontal="left" vertical="center" wrapText="1"/>
      <protection locked="0"/>
    </xf>
    <xf numFmtId="0" fontId="36" fillId="0" borderId="7" xfId="3" applyFont="1" applyFill="1" applyBorder="1" applyAlignment="1" applyProtection="1">
      <alignment horizontal="left" wrapText="1"/>
      <protection locked="0"/>
    </xf>
    <xf numFmtId="2" fontId="20" fillId="0" borderId="7" xfId="3" applyNumberFormat="1" applyFont="1" applyFill="1" applyBorder="1" applyAlignment="1" applyProtection="1">
      <protection locked="0"/>
    </xf>
    <xf numFmtId="166" fontId="36" fillId="0" borderId="7" xfId="3" applyNumberFormat="1" applyFont="1" applyFill="1" applyBorder="1" applyAlignment="1" applyProtection="1">
      <alignment horizontal="right"/>
      <protection locked="0"/>
    </xf>
    <xf numFmtId="166" fontId="36" fillId="0" borderId="7" xfId="3" applyNumberFormat="1" applyFont="1" applyFill="1" applyBorder="1" applyAlignment="1" applyProtection="1">
      <alignment horizontal="center"/>
      <protection locked="0"/>
    </xf>
    <xf numFmtId="167" fontId="5" fillId="0" borderId="7" xfId="3" applyNumberFormat="1" applyFont="1" applyFill="1" applyBorder="1" applyAlignment="1" applyProtection="1">
      <alignment horizontal="right"/>
      <protection locked="0"/>
    </xf>
    <xf numFmtId="2" fontId="5" fillId="0" borderId="7" xfId="2" applyNumberFormat="1" applyFont="1" applyFill="1" applyBorder="1" applyAlignment="1" applyProtection="1">
      <alignment horizontal="right"/>
      <protection locked="0"/>
    </xf>
    <xf numFmtId="165" fontId="26" fillId="0" borderId="7" xfId="3" applyNumberFormat="1" applyFont="1" applyFill="1" applyBorder="1" applyAlignment="1" applyProtection="1">
      <alignment horizontal="right"/>
      <protection locked="0"/>
    </xf>
    <xf numFmtId="0" fontId="26" fillId="0" borderId="7" xfId="3" applyFont="1" applyFill="1" applyBorder="1" applyAlignment="1" applyProtection="1">
      <alignment horizontal="left" wrapText="1"/>
      <protection locked="0"/>
    </xf>
    <xf numFmtId="2" fontId="20" fillId="0" borderId="7" xfId="3" applyNumberFormat="1" applyFont="1" applyFill="1" applyBorder="1" applyAlignment="1" applyProtection="1">
      <alignment horizontal="right"/>
      <protection locked="0"/>
    </xf>
    <xf numFmtId="166" fontId="26" fillId="0" borderId="7" xfId="3" applyNumberFormat="1" applyFont="1" applyFill="1" applyBorder="1" applyAlignment="1" applyProtection="1">
      <alignment horizontal="right"/>
      <protection locked="0"/>
    </xf>
    <xf numFmtId="0" fontId="25" fillId="0" borderId="0" xfId="3" applyFont="1" applyFill="1" applyAlignment="1" applyProtection="1">
      <alignment horizontal="left" vertical="center"/>
    </xf>
    <xf numFmtId="166" fontId="9" fillId="0" borderId="7" xfId="9" applyNumberFormat="1" applyFont="1" applyFill="1" applyBorder="1" applyAlignment="1" applyProtection="1">
      <alignment horizontal="center"/>
      <protection locked="0"/>
    </xf>
    <xf numFmtId="169" fontId="9" fillId="0" borderId="7" xfId="2" applyNumberFormat="1" applyFont="1" applyFill="1" applyBorder="1" applyAlignment="1" applyProtection="1">
      <alignment horizontal="right"/>
      <protection locked="0"/>
    </xf>
    <xf numFmtId="2" fontId="26" fillId="0" borderId="7" xfId="2" applyNumberFormat="1" applyFont="1" applyFill="1" applyBorder="1" applyAlignment="1" applyProtection="1">
      <alignment horizontal="right" wrapText="1"/>
      <protection locked="0"/>
    </xf>
    <xf numFmtId="166" fontId="42" fillId="0" borderId="7" xfId="2" applyNumberFormat="1" applyFont="1" applyFill="1" applyBorder="1" applyAlignment="1" applyProtection="1">
      <alignment horizontal="right"/>
      <protection locked="0"/>
    </xf>
    <xf numFmtId="0" fontId="43" fillId="0" borderId="7" xfId="2" applyFont="1" applyFill="1" applyBorder="1" applyAlignment="1" applyProtection="1">
      <alignment horizontal="left" vertical="top"/>
      <protection locked="0"/>
    </xf>
    <xf numFmtId="0" fontId="9" fillId="0" borderId="7" xfId="2" applyNumberFormat="1" applyFont="1" applyFill="1" applyBorder="1" applyAlignment="1" applyProtection="1">
      <alignment horizontal="left"/>
    </xf>
    <xf numFmtId="0" fontId="9" fillId="0" borderId="7" xfId="2" applyFont="1" applyFill="1" applyBorder="1" applyAlignment="1" applyProtection="1">
      <alignment horizontal="left" shrinkToFit="1"/>
    </xf>
    <xf numFmtId="4" fontId="9" fillId="0" borderId="7" xfId="2" applyNumberFormat="1" applyFont="1" applyFill="1" applyBorder="1" applyAlignment="1" applyProtection="1">
      <alignment horizontal="right" shrinkToFit="1"/>
    </xf>
    <xf numFmtId="4" fontId="9" fillId="0" borderId="7" xfId="2" applyNumberFormat="1" applyFont="1" applyFill="1" applyBorder="1" applyAlignment="1" applyProtection="1">
      <alignment horizontal="right" shrinkToFit="1"/>
      <protection locked="0"/>
    </xf>
    <xf numFmtId="165" fontId="26" fillId="0" borderId="7" xfId="2" applyNumberFormat="1" applyFont="1" applyFill="1" applyBorder="1" applyAlignment="1">
      <alignment horizontal="right"/>
      <protection locked="0"/>
    </xf>
    <xf numFmtId="0" fontId="26" fillId="0" borderId="7" xfId="2" applyFont="1" applyFill="1" applyBorder="1" applyAlignment="1">
      <alignment horizontal="left" wrapText="1"/>
      <protection locked="0"/>
    </xf>
    <xf numFmtId="2" fontId="24" fillId="0" borderId="7" xfId="2" applyNumberFormat="1" applyFont="1" applyFill="1" applyBorder="1" applyAlignment="1">
      <alignment horizontal="right"/>
      <protection locked="0"/>
    </xf>
    <xf numFmtId="166" fontId="26" fillId="0" borderId="7" xfId="2" applyNumberFormat="1" applyFont="1" applyFill="1" applyBorder="1" applyAlignment="1">
      <alignment horizontal="right"/>
      <protection locked="0"/>
    </xf>
    <xf numFmtId="166" fontId="9" fillId="0" borderId="7" xfId="2" applyNumberFormat="1" applyFont="1" applyFill="1" applyBorder="1" applyAlignment="1">
      <alignment horizontal="right"/>
      <protection locked="0"/>
    </xf>
    <xf numFmtId="0" fontId="7" fillId="0" borderId="7" xfId="3" applyFill="1" applyBorder="1" applyAlignment="1" applyProtection="1">
      <alignment horizontal="left"/>
      <protection locked="0"/>
    </xf>
    <xf numFmtId="0" fontId="9" fillId="0" borderId="7" xfId="3" applyFont="1" applyFill="1" applyBorder="1" applyAlignment="1" applyProtection="1">
      <alignment horizontal="left" wrapText="1"/>
    </xf>
    <xf numFmtId="1" fontId="9" fillId="0" borderId="7" xfId="3" applyNumberFormat="1" applyFont="1" applyFill="1" applyBorder="1" applyAlignment="1" applyProtection="1">
      <alignment horizontal="left"/>
    </xf>
    <xf numFmtId="2" fontId="9" fillId="0" borderId="7" xfId="3" applyNumberFormat="1" applyFont="1" applyFill="1" applyBorder="1" applyAlignment="1" applyProtection="1">
      <alignment horizontal="left" wrapText="1"/>
    </xf>
    <xf numFmtId="2" fontId="9" fillId="0" borderId="7" xfId="3" applyNumberFormat="1" applyFont="1" applyFill="1" applyBorder="1" applyAlignment="1" applyProtection="1">
      <alignment horizontal="left" shrinkToFit="1"/>
    </xf>
    <xf numFmtId="2" fontId="9" fillId="0" borderId="7" xfId="3" applyNumberFormat="1" applyFont="1" applyFill="1" applyBorder="1" applyAlignment="1" applyProtection="1">
      <alignment shrinkToFit="1"/>
    </xf>
    <xf numFmtId="166" fontId="9" fillId="0" borderId="7" xfId="3" applyNumberFormat="1" applyFont="1" applyFill="1" applyBorder="1" applyAlignment="1" applyProtection="1">
      <alignment horizontal="right"/>
    </xf>
    <xf numFmtId="166" fontId="9" fillId="0" borderId="7" xfId="3" applyNumberFormat="1" applyFont="1" applyFill="1" applyBorder="1" applyAlignment="1" applyProtection="1">
      <alignment horizontal="center"/>
    </xf>
    <xf numFmtId="165" fontId="9" fillId="0" borderId="7" xfId="3" applyNumberFormat="1" applyFont="1" applyFill="1" applyBorder="1" applyAlignment="1" applyProtection="1">
      <alignment horizontal="right"/>
    </xf>
    <xf numFmtId="165" fontId="44" fillId="0" borderId="0" xfId="3" applyNumberFormat="1" applyFont="1" applyAlignment="1" applyProtection="1">
      <alignment horizontal="right"/>
      <protection locked="0"/>
    </xf>
    <xf numFmtId="0" fontId="44" fillId="0" borderId="0" xfId="3" applyFont="1" applyAlignment="1" applyProtection="1">
      <alignment horizontal="left" wrapText="1"/>
      <protection locked="0"/>
    </xf>
    <xf numFmtId="167" fontId="44" fillId="0" borderId="0" xfId="3" applyNumberFormat="1" applyFont="1" applyAlignment="1" applyProtection="1">
      <alignment horizontal="right"/>
      <protection locked="0"/>
    </xf>
    <xf numFmtId="166" fontId="44" fillId="0" borderId="0" xfId="3" applyNumberFormat="1" applyFont="1" applyFill="1" applyAlignment="1" applyProtection="1">
      <alignment horizontal="right"/>
      <protection locked="0"/>
    </xf>
    <xf numFmtId="166" fontId="44" fillId="0" borderId="0" xfId="3" applyNumberFormat="1" applyFont="1" applyAlignment="1" applyProtection="1">
      <alignment horizontal="right"/>
      <protection locked="0"/>
    </xf>
    <xf numFmtId="165" fontId="7" fillId="0" borderId="0" xfId="3" applyNumberFormat="1" applyAlignment="1" applyProtection="1">
      <alignment horizontal="right" vertical="top"/>
      <protection locked="0"/>
    </xf>
    <xf numFmtId="0" fontId="7" fillId="0" borderId="0" xfId="3" applyAlignment="1" applyProtection="1">
      <alignment horizontal="left" vertical="top" wrapText="1"/>
      <protection locked="0"/>
    </xf>
    <xf numFmtId="167" fontId="7" fillId="0" borderId="0" xfId="3" applyNumberFormat="1" applyAlignment="1" applyProtection="1">
      <alignment horizontal="right" vertical="top"/>
      <protection locked="0"/>
    </xf>
    <xf numFmtId="166" fontId="7" fillId="0" borderId="0" xfId="3" applyNumberFormat="1" applyFill="1" applyAlignment="1" applyProtection="1">
      <alignment horizontal="right" vertical="top"/>
      <protection locked="0"/>
    </xf>
    <xf numFmtId="166" fontId="7" fillId="0" borderId="0" xfId="3" applyNumberFormat="1" applyAlignment="1" applyProtection="1">
      <alignment horizontal="right" vertical="top"/>
      <protection locked="0"/>
    </xf>
    <xf numFmtId="0" fontId="1" fillId="0" borderId="0" xfId="3" applyFont="1" applyAlignment="1" applyProtection="1">
      <alignment horizontal="left" vertical="top"/>
      <protection locked="0"/>
    </xf>
    <xf numFmtId="0" fontId="1" fillId="0" borderId="0" xfId="3" applyFont="1" applyFill="1" applyAlignment="1" applyProtection="1">
      <alignment horizontal="left" vertical="top"/>
      <protection locked="0"/>
    </xf>
    <xf numFmtId="0" fontId="5" fillId="0" borderId="10" xfId="3" applyFont="1" applyBorder="1" applyAlignment="1" applyProtection="1">
      <alignment horizontal="left"/>
      <protection locked="0"/>
    </xf>
    <xf numFmtId="0" fontId="26" fillId="0" borderId="11" xfId="3" applyFont="1" applyBorder="1" applyAlignment="1" applyProtection="1">
      <alignment horizontal="center"/>
      <protection locked="0"/>
    </xf>
    <xf numFmtId="167" fontId="26" fillId="0" borderId="11" xfId="3" applyNumberFormat="1" applyFont="1" applyBorder="1" applyAlignment="1" applyProtection="1">
      <alignment horizontal="right"/>
      <protection locked="0"/>
    </xf>
    <xf numFmtId="166" fontId="26" fillId="0" borderId="13" xfId="3" applyNumberFormat="1" applyFont="1" applyFill="1" applyBorder="1" applyAlignment="1" applyProtection="1">
      <alignment horizontal="right"/>
      <protection locked="0"/>
    </xf>
    <xf numFmtId="166" fontId="5" fillId="0" borderId="8" xfId="3" applyNumberFormat="1" applyFont="1" applyBorder="1" applyAlignment="1" applyProtection="1">
      <alignment horizontal="right"/>
      <protection locked="0"/>
    </xf>
    <xf numFmtId="166" fontId="7" fillId="0" borderId="0" xfId="3" applyNumberFormat="1" applyFill="1" applyAlignment="1" applyProtection="1">
      <alignment horizontal="left" vertical="top"/>
      <protection locked="0"/>
    </xf>
    <xf numFmtId="4" fontId="7" fillId="0" borderId="0" xfId="3" applyNumberFormat="1" applyFill="1" applyAlignment="1" applyProtection="1">
      <alignment horizontal="right" vertical="top"/>
      <protection locked="0"/>
    </xf>
    <xf numFmtId="4" fontId="7" fillId="0" borderId="0" xfId="3" applyNumberFormat="1" applyFill="1" applyAlignment="1" applyProtection="1">
      <alignment horizontal="left" vertical="top"/>
      <protection locked="0"/>
    </xf>
    <xf numFmtId="165" fontId="26" fillId="0" borderId="0" xfId="3" applyNumberFormat="1" applyFont="1" applyBorder="1" applyAlignment="1" applyProtection="1">
      <alignment horizontal="right"/>
      <protection locked="0"/>
    </xf>
    <xf numFmtId="0" fontId="26" fillId="0" borderId="0" xfId="3" applyFont="1" applyBorder="1" applyAlignment="1" applyProtection="1">
      <alignment horizontal="left" wrapText="1"/>
      <protection locked="0"/>
    </xf>
    <xf numFmtId="0" fontId="9" fillId="0" borderId="0" xfId="3" applyFont="1" applyBorder="1" applyAlignment="1" applyProtection="1">
      <alignment horizontal="left" wrapText="1"/>
      <protection locked="0"/>
    </xf>
    <xf numFmtId="0" fontId="26" fillId="0" borderId="0" xfId="3" applyFont="1" applyBorder="1" applyAlignment="1" applyProtection="1">
      <alignment horizontal="center" wrapText="1"/>
      <protection locked="0"/>
    </xf>
    <xf numFmtId="167" fontId="26" fillId="0" borderId="0" xfId="3" applyNumberFormat="1" applyFont="1" applyBorder="1" applyAlignment="1" applyProtection="1">
      <alignment horizontal="right"/>
      <protection locked="0"/>
    </xf>
    <xf numFmtId="166" fontId="26" fillId="0" borderId="0" xfId="3" applyNumberFormat="1" applyFont="1" applyFill="1" applyBorder="1" applyAlignment="1" applyProtection="1">
      <alignment horizontal="right"/>
      <protection locked="0"/>
    </xf>
    <xf numFmtId="166" fontId="9" fillId="0" borderId="0" xfId="3" applyNumberFormat="1" applyFont="1" applyBorder="1" applyAlignment="1" applyProtection="1">
      <alignment horizontal="right"/>
      <protection locked="0"/>
    </xf>
    <xf numFmtId="0" fontId="45" fillId="0" borderId="0" xfId="10" applyFont="1" applyAlignment="1">
      <alignment vertical="center"/>
    </xf>
    <xf numFmtId="0" fontId="45" fillId="0" borderId="0" xfId="10" applyFont="1" applyFill="1" applyAlignment="1">
      <alignment vertical="center"/>
    </xf>
    <xf numFmtId="0" fontId="45" fillId="0" borderId="0" xfId="10" applyFont="1" applyAlignment="1">
      <alignment horizontal="center" vertical="center" wrapText="1"/>
    </xf>
    <xf numFmtId="0" fontId="45" fillId="0" borderId="0" xfId="10" applyFont="1" applyBorder="1" applyAlignment="1">
      <alignment horizontal="center" vertical="center" wrapText="1"/>
    </xf>
    <xf numFmtId="0" fontId="7" fillId="0" borderId="0" xfId="3" applyAlignment="1" applyProtection="1">
      <alignment vertical="top"/>
      <protection locked="0"/>
    </xf>
    <xf numFmtId="168" fontId="7" fillId="0" borderId="0" xfId="3" applyNumberFormat="1" applyFill="1" applyAlignment="1" applyProtection="1">
      <alignment vertical="top"/>
      <protection locked="0"/>
    </xf>
    <xf numFmtId="0" fontId="45" fillId="0" borderId="0" xfId="10" applyFont="1" applyFill="1" applyAlignment="1">
      <alignment vertical="center" wrapText="1"/>
    </xf>
    <xf numFmtId="0" fontId="2" fillId="0" borderId="0" xfId="3" applyFont="1" applyFill="1" applyAlignment="1">
      <alignment vertical="center" wrapText="1"/>
      <protection locked="0"/>
    </xf>
    <xf numFmtId="0" fontId="45" fillId="0" borderId="0" xfId="10" applyFont="1" applyFill="1" applyAlignment="1">
      <alignment horizontal="center" vertical="center" wrapText="1"/>
    </xf>
    <xf numFmtId="0" fontId="45" fillId="0" borderId="0" xfId="10" applyFont="1" applyFill="1" applyBorder="1" applyAlignment="1">
      <alignment horizontal="center" vertical="center" wrapText="1"/>
    </xf>
    <xf numFmtId="0" fontId="7" fillId="0" borderId="0" xfId="3" applyFill="1" applyAlignment="1">
      <alignment vertical="top"/>
      <protection locked="0"/>
    </xf>
    <xf numFmtId="0" fontId="7" fillId="0" borderId="0" xfId="3" applyAlignment="1">
      <alignment vertical="top"/>
      <protection locked="0"/>
    </xf>
    <xf numFmtId="167" fontId="2" fillId="0" borderId="0" xfId="1" applyNumberFormat="1" applyFill="1" applyAlignment="1">
      <alignment horizontal="right" vertical="top"/>
      <protection locked="0"/>
    </xf>
    <xf numFmtId="166" fontId="2" fillId="0" borderId="0" xfId="1" applyNumberFormat="1" applyFill="1" applyAlignment="1">
      <alignment horizontal="right" vertical="top"/>
      <protection locked="0"/>
    </xf>
    <xf numFmtId="0" fontId="2" fillId="0" borderId="0" xfId="1" applyFont="1" applyFill="1" applyAlignment="1">
      <alignment horizontal="left" vertical="top"/>
      <protection locked="0"/>
    </xf>
    <xf numFmtId="0" fontId="0" fillId="0" borderId="0" xfId="0" applyFill="1" applyAlignment="1" applyProtection="1">
      <alignment horizontal="left" vertical="top"/>
      <protection locked="0"/>
    </xf>
    <xf numFmtId="0" fontId="21" fillId="0" borderId="0" xfId="0" applyFont="1" applyFill="1" applyAlignment="1" applyProtection="1">
      <alignment horizontal="left" vertical="center"/>
      <protection locked="0"/>
    </xf>
    <xf numFmtId="2" fontId="27" fillId="0" borderId="0" xfId="0" applyNumberFormat="1" applyFont="1" applyFill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horizontal="left" vertical="center"/>
    </xf>
    <xf numFmtId="0" fontId="7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top"/>
      <protection locked="0"/>
    </xf>
    <xf numFmtId="0" fontId="0" fillId="0" borderId="0" xfId="0" applyFill="1" applyAlignment="1" applyProtection="1"/>
    <xf numFmtId="0" fontId="17" fillId="0" borderId="0" xfId="0" applyFont="1" applyFill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left" vertical="top"/>
      <protection locked="0"/>
    </xf>
    <xf numFmtId="0" fontId="29" fillId="0" borderId="0" xfId="0" applyFont="1" applyFill="1" applyAlignment="1" applyProtection="1">
      <alignment horizontal="left" vertical="top"/>
      <protection locked="0"/>
    </xf>
    <xf numFmtId="4" fontId="30" fillId="0" borderId="0" xfId="0" applyNumberFormat="1" applyFont="1" applyFill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horizontal="left" vertical="top"/>
      <protection locked="0"/>
    </xf>
    <xf numFmtId="0" fontId="31" fillId="0" borderId="0" xfId="0" applyFont="1" applyFill="1" applyAlignment="1" applyProtection="1">
      <alignment horizontal="left" vertical="top"/>
      <protection locked="0"/>
    </xf>
    <xf numFmtId="0" fontId="25" fillId="0" borderId="0" xfId="0" applyFont="1" applyFill="1" applyAlignment="1" applyProtection="1">
      <alignment vertical="center"/>
      <protection locked="0"/>
    </xf>
    <xf numFmtId="2" fontId="0" fillId="0" borderId="0" xfId="0" applyNumberFormat="1" applyFill="1" applyAlignment="1" applyProtection="1">
      <alignment horizontal="left" vertical="top"/>
      <protection locked="0"/>
    </xf>
    <xf numFmtId="2" fontId="0" fillId="0" borderId="0" xfId="0" applyNumberFormat="1" applyFill="1" applyAlignment="1" applyProtection="1">
      <alignment horizontal="left" vertical="center"/>
      <protection locked="0"/>
    </xf>
    <xf numFmtId="0" fontId="38" fillId="0" borderId="0" xfId="0" applyFont="1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vertical="center"/>
      <protection locked="0"/>
    </xf>
    <xf numFmtId="168" fontId="39" fillId="0" borderId="0" xfId="0" applyNumberFormat="1" applyFont="1" applyFill="1" applyAlignment="1" applyProtection="1">
      <alignment vertical="center"/>
      <protection locked="0"/>
    </xf>
    <xf numFmtId="0" fontId="40" fillId="0" borderId="0" xfId="0" applyFont="1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horizontal="right" vertical="top"/>
      <protection locked="0"/>
    </xf>
    <xf numFmtId="0" fontId="0" fillId="0" borderId="0" xfId="0" applyFill="1" applyAlignment="1" applyProtection="1">
      <alignment horizontal="left" vertical="center"/>
      <protection locked="0"/>
    </xf>
    <xf numFmtId="0" fontId="41" fillId="0" borderId="0" xfId="0" applyFont="1" applyFill="1" applyAlignment="1" applyProtection="1">
      <alignment horizontal="left" vertical="center"/>
      <protection locked="0"/>
    </xf>
    <xf numFmtId="0" fontId="30" fillId="0" borderId="0" xfId="0" applyFont="1" applyFill="1" applyAlignment="1" applyProtection="1">
      <alignment horizontal="left" vertical="center"/>
      <protection locked="0"/>
    </xf>
    <xf numFmtId="166" fontId="9" fillId="0" borderId="7" xfId="0" applyNumberFormat="1" applyFont="1" applyFill="1" applyBorder="1" applyAlignment="1" applyProtection="1">
      <alignment horizontal="center"/>
      <protection locked="0"/>
    </xf>
    <xf numFmtId="166" fontId="9" fillId="0" borderId="7" xfId="0" applyNumberFormat="1" applyFont="1" applyFill="1" applyBorder="1" applyAlignment="1" applyProtection="1">
      <alignment horizontal="center" wrapText="1"/>
      <protection locked="0"/>
    </xf>
    <xf numFmtId="0" fontId="20" fillId="0" borderId="14" xfId="6" applyFont="1" applyFill="1" applyBorder="1" applyAlignment="1" applyProtection="1">
      <alignment horizontal="left" vertical="center" wrapText="1"/>
      <protection locked="0"/>
    </xf>
    <xf numFmtId="0" fontId="46" fillId="0" borderId="0" xfId="3" applyFont="1" applyFill="1" applyAlignment="1" applyProtection="1">
      <alignment vertical="center"/>
      <protection locked="0"/>
    </xf>
    <xf numFmtId="0" fontId="48" fillId="0" borderId="0" xfId="0" applyFont="1" applyFill="1" applyAlignment="1" applyProtection="1">
      <alignment horizontal="left" vertical="center"/>
      <protection locked="0"/>
    </xf>
    <xf numFmtId="166" fontId="50" fillId="0" borderId="7" xfId="2" applyNumberFormat="1" applyFont="1" applyFill="1" applyBorder="1" applyAlignment="1" applyProtection="1">
      <alignment horizontal="right" vertical="center"/>
      <protection locked="0"/>
    </xf>
    <xf numFmtId="0" fontId="33" fillId="0" borderId="0" xfId="3" applyFont="1" applyFill="1" applyAlignment="1" applyProtection="1">
      <alignment horizontal="left" vertical="center"/>
      <protection locked="0"/>
    </xf>
    <xf numFmtId="0" fontId="25" fillId="0" borderId="0" xfId="0" applyFont="1" applyFill="1" applyAlignment="1" applyProtection="1">
      <alignment horizontal="left" vertical="center"/>
      <protection locked="0"/>
    </xf>
    <xf numFmtId="0" fontId="17" fillId="0" borderId="0" xfId="8" applyFont="1" applyFill="1" applyAlignment="1">
      <alignment horizontal="left" vertical="center"/>
      <protection locked="0"/>
    </xf>
    <xf numFmtId="0" fontId="33" fillId="0" borderId="0" xfId="0" applyFont="1" applyFill="1" applyAlignment="1" applyProtection="1">
      <alignment horizontal="left" vertical="center"/>
      <protection locked="0"/>
    </xf>
    <xf numFmtId="0" fontId="0" fillId="0" borderId="0" xfId="0" applyFill="1" applyAlignment="1" applyProtection="1">
      <alignment vertical="top"/>
      <protection locked="0"/>
    </xf>
    <xf numFmtId="0" fontId="37" fillId="0" borderId="0" xfId="0" applyFont="1" applyFill="1" applyAlignment="1" applyProtection="1">
      <alignment horizontal="right" vertical="center"/>
      <protection locked="0"/>
    </xf>
    <xf numFmtId="0" fontId="49" fillId="0" borderId="0" xfId="0" applyFont="1" applyFill="1" applyAlignment="1" applyProtection="1">
      <alignment horizontal="left" vertical="center"/>
      <protection locked="0"/>
    </xf>
    <xf numFmtId="0" fontId="47" fillId="0" borderId="0" xfId="0" applyFont="1" applyFill="1" applyAlignment="1" applyProtection="1">
      <alignment horizontal="left" vertical="center"/>
      <protection locked="0"/>
    </xf>
    <xf numFmtId="165" fontId="9" fillId="0" borderId="7" xfId="9" applyNumberFormat="1" applyFont="1" applyFill="1" applyBorder="1" applyAlignment="1" applyProtection="1">
      <alignment horizontal="right"/>
      <protection locked="0"/>
    </xf>
    <xf numFmtId="49" fontId="9" fillId="0" borderId="7" xfId="9" applyNumberFormat="1" applyFont="1" applyFill="1" applyBorder="1" applyAlignment="1" applyProtection="1">
      <alignment horizontal="left" wrapText="1"/>
      <protection locked="0"/>
    </xf>
    <xf numFmtId="0" fontId="9" fillId="0" borderId="7" xfId="9" applyFont="1" applyFill="1" applyBorder="1" applyAlignment="1" applyProtection="1">
      <alignment horizontal="left" wrapText="1"/>
      <protection locked="0"/>
    </xf>
    <xf numFmtId="2" fontId="9" fillId="0" borderId="7" xfId="9" applyNumberFormat="1" applyFont="1" applyFill="1" applyBorder="1" applyAlignment="1" applyProtection="1">
      <alignment horizontal="right"/>
      <protection locked="0"/>
    </xf>
    <xf numFmtId="166" fontId="9" fillId="0" borderId="7" xfId="9" applyNumberFormat="1" applyFont="1" applyFill="1" applyBorder="1" applyAlignment="1" applyProtection="1">
      <alignment horizontal="right"/>
      <protection locked="0"/>
    </xf>
    <xf numFmtId="165" fontId="5" fillId="0" borderId="7" xfId="0" applyNumberFormat="1" applyFont="1" applyFill="1" applyBorder="1" applyAlignment="1" applyProtection="1">
      <alignment horizontal="right"/>
      <protection locked="0"/>
    </xf>
    <xf numFmtId="0" fontId="5" fillId="0" borderId="7" xfId="0" applyFont="1" applyFill="1" applyBorder="1" applyAlignment="1" applyProtection="1">
      <alignment horizontal="left" wrapText="1"/>
      <protection locked="0"/>
    </xf>
    <xf numFmtId="0" fontId="20" fillId="0" borderId="7" xfId="0" applyFont="1" applyFill="1" applyBorder="1" applyAlignment="1" applyProtection="1">
      <alignment horizontal="left" wrapText="1"/>
      <protection locked="0"/>
    </xf>
    <xf numFmtId="2" fontId="24" fillId="0" borderId="7" xfId="9" applyNumberFormat="1" applyFont="1" applyFill="1" applyBorder="1" applyAlignment="1" applyProtection="1">
      <alignment horizontal="right" wrapText="1"/>
      <protection locked="0"/>
    </xf>
    <xf numFmtId="166" fontId="5" fillId="0" borderId="7" xfId="0" applyNumberFormat="1" applyFont="1" applyFill="1" applyBorder="1" applyAlignment="1" applyProtection="1">
      <alignment horizontal="right"/>
      <protection locked="0"/>
    </xf>
    <xf numFmtId="0" fontId="0" fillId="0" borderId="7" xfId="0" applyFill="1" applyBorder="1" applyAlignment="1" applyProtection="1">
      <alignment vertical="top"/>
      <protection locked="0"/>
    </xf>
    <xf numFmtId="0" fontId="24" fillId="0" borderId="7" xfId="9" applyFont="1" applyFill="1" applyBorder="1" applyAlignment="1">
      <alignment horizontal="left" wrapText="1"/>
      <protection locked="0"/>
    </xf>
    <xf numFmtId="8" fontId="0" fillId="0" borderId="0" xfId="0" applyNumberFormat="1" applyFill="1" applyAlignment="1" applyProtection="1">
      <alignment horizontal="left" vertical="top"/>
      <protection locked="0"/>
    </xf>
    <xf numFmtId="0" fontId="5" fillId="0" borderId="0" xfId="1" applyFont="1" applyFill="1" applyAlignment="1" applyProtection="1">
      <alignment horizontal="left" vertical="center" wrapText="1"/>
    </xf>
    <xf numFmtId="0" fontId="6" fillId="0" borderId="0" xfId="2" applyAlignment="1" applyProtection="1">
      <alignment horizontal="left" vertical="center" wrapText="1"/>
    </xf>
    <xf numFmtId="0" fontId="5" fillId="0" borderId="0" xfId="1" applyFont="1" applyFill="1" applyAlignment="1" applyProtection="1">
      <alignment horizontal="left" wrapText="1"/>
    </xf>
    <xf numFmtId="0" fontId="7" fillId="0" borderId="0" xfId="3" applyFill="1" applyAlignment="1" applyProtection="1">
      <alignment horizontal="left" wrapText="1"/>
      <protection locked="0"/>
    </xf>
    <xf numFmtId="0" fontId="45" fillId="0" borderId="0" xfId="10" applyFont="1" applyFill="1" applyAlignment="1">
      <alignment vertical="center" wrapText="1"/>
    </xf>
    <xf numFmtId="0" fontId="2" fillId="0" borderId="0" xfId="3" applyFont="1" applyFill="1" applyAlignment="1" applyProtection="1">
      <alignment vertical="center" wrapText="1"/>
      <protection locked="0"/>
    </xf>
    <xf numFmtId="165" fontId="5" fillId="0" borderId="10" xfId="3" applyNumberFormat="1" applyFont="1" applyBorder="1" applyAlignment="1" applyProtection="1">
      <alignment horizontal="center"/>
      <protection locked="0"/>
    </xf>
    <xf numFmtId="0" fontId="8" fillId="0" borderId="11" xfId="3" applyFont="1" applyBorder="1" applyAlignment="1" applyProtection="1">
      <alignment horizontal="center"/>
      <protection locked="0"/>
    </xf>
    <xf numFmtId="0" fontId="8" fillId="0" borderId="12" xfId="3" applyFont="1" applyBorder="1" applyAlignment="1" applyProtection="1">
      <alignment horizontal="center"/>
      <protection locked="0"/>
    </xf>
    <xf numFmtId="0" fontId="7" fillId="0" borderId="0" xfId="3" applyFill="1" applyAlignment="1" applyProtection="1">
      <alignment vertical="center" wrapText="1"/>
      <protection locked="0"/>
    </xf>
    <xf numFmtId="0" fontId="2" fillId="0" borderId="0" xfId="1" applyFill="1" applyAlignment="1">
      <alignment vertical="center" wrapText="1"/>
      <protection locked="0"/>
    </xf>
  </cellXfs>
  <cellStyles count="11">
    <cellStyle name="Hypertextový odkaz" xfId="4" builtinId="8"/>
    <cellStyle name="Normální" xfId="0" builtinId="0"/>
    <cellStyle name="Normální 12 2" xfId="5"/>
    <cellStyle name="normální 13" xfId="3"/>
    <cellStyle name="normální 14" xfId="9"/>
    <cellStyle name="Normální 2" xfId="1"/>
    <cellStyle name="Normální 3" xfId="2"/>
    <cellStyle name="Normální 7" xfId="8"/>
    <cellStyle name="normální 9" xfId="6"/>
    <cellStyle name="normální 9 2" xfId="7"/>
    <cellStyle name="normální_POL.XLS" xfId="1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70%20Nemocnice%20Frydek-Mistek\470-02%20Stav%20upravy%20ocni%20a%20ORL\4%20-%20PD\5%20-%20DSP+DPS\O&#268;N&#205;%20-%20A%20-%201.NP\ROZPOCET\ROZPOCET-EXCEL\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azky%20z%20S\568%20-%20Reko%20objektu%20PdF%20MU%20Brno\2020-12-11%20ROZPOCET%20pro%20DPS\03%20-%20Rekonstrukce%20kancelari%20Katedry%20psychologie%202.NP\TO-344-06%20DPS%20-%20SOUHR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07%20Transformace%20DOZP%20Hlinany\01%20Rekonstrukce%20Teplice\4%20-%20VD\4%20-%20DSP\Rozpocet\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19"/>
  <sheetViews>
    <sheetView tabSelected="1" workbookViewId="0"/>
  </sheetViews>
  <sheetFormatPr defaultRowHeight="10.5"/>
  <cols>
    <col min="1" max="1" width="11.7109375" style="4" customWidth="1"/>
    <col min="2" max="2" width="53.7109375" style="4" customWidth="1"/>
    <col min="3" max="3" width="15.7109375" style="4" customWidth="1"/>
    <col min="4" max="256" width="9.140625" style="4"/>
    <col min="257" max="257" width="11.7109375" style="4" customWidth="1"/>
    <col min="258" max="258" width="53.7109375" style="4" customWidth="1"/>
    <col min="259" max="259" width="15.7109375" style="4" customWidth="1"/>
    <col min="260" max="512" width="9.140625" style="4"/>
    <col min="513" max="513" width="11.7109375" style="4" customWidth="1"/>
    <col min="514" max="514" width="53.7109375" style="4" customWidth="1"/>
    <col min="515" max="515" width="15.7109375" style="4" customWidth="1"/>
    <col min="516" max="768" width="9.140625" style="4"/>
    <col min="769" max="769" width="11.7109375" style="4" customWidth="1"/>
    <col min="770" max="770" width="53.7109375" style="4" customWidth="1"/>
    <col min="771" max="771" width="15.7109375" style="4" customWidth="1"/>
    <col min="772" max="1024" width="9.140625" style="4"/>
    <col min="1025" max="1025" width="11.7109375" style="4" customWidth="1"/>
    <col min="1026" max="1026" width="53.7109375" style="4" customWidth="1"/>
    <col min="1027" max="1027" width="15.7109375" style="4" customWidth="1"/>
    <col min="1028" max="1280" width="9.140625" style="4"/>
    <col min="1281" max="1281" width="11.7109375" style="4" customWidth="1"/>
    <col min="1282" max="1282" width="53.7109375" style="4" customWidth="1"/>
    <col min="1283" max="1283" width="15.7109375" style="4" customWidth="1"/>
    <col min="1284" max="1536" width="9.140625" style="4"/>
    <col min="1537" max="1537" width="11.7109375" style="4" customWidth="1"/>
    <col min="1538" max="1538" width="53.7109375" style="4" customWidth="1"/>
    <col min="1539" max="1539" width="15.7109375" style="4" customWidth="1"/>
    <col min="1540" max="1792" width="9.140625" style="4"/>
    <col min="1793" max="1793" width="11.7109375" style="4" customWidth="1"/>
    <col min="1794" max="1794" width="53.7109375" style="4" customWidth="1"/>
    <col min="1795" max="1795" width="15.7109375" style="4" customWidth="1"/>
    <col min="1796" max="2048" width="9.140625" style="4"/>
    <col min="2049" max="2049" width="11.7109375" style="4" customWidth="1"/>
    <col min="2050" max="2050" width="53.7109375" style="4" customWidth="1"/>
    <col min="2051" max="2051" width="15.7109375" style="4" customWidth="1"/>
    <col min="2052" max="2304" width="9.140625" style="4"/>
    <col min="2305" max="2305" width="11.7109375" style="4" customWidth="1"/>
    <col min="2306" max="2306" width="53.7109375" style="4" customWidth="1"/>
    <col min="2307" max="2307" width="15.7109375" style="4" customWidth="1"/>
    <col min="2308" max="2560" width="9.140625" style="4"/>
    <col min="2561" max="2561" width="11.7109375" style="4" customWidth="1"/>
    <col min="2562" max="2562" width="53.7109375" style="4" customWidth="1"/>
    <col min="2563" max="2563" width="15.7109375" style="4" customWidth="1"/>
    <col min="2564" max="2816" width="9.140625" style="4"/>
    <col min="2817" max="2817" width="11.7109375" style="4" customWidth="1"/>
    <col min="2818" max="2818" width="53.7109375" style="4" customWidth="1"/>
    <col min="2819" max="2819" width="15.7109375" style="4" customWidth="1"/>
    <col min="2820" max="3072" width="9.140625" style="4"/>
    <col min="3073" max="3073" width="11.7109375" style="4" customWidth="1"/>
    <col min="3074" max="3074" width="53.7109375" style="4" customWidth="1"/>
    <col min="3075" max="3075" width="15.7109375" style="4" customWidth="1"/>
    <col min="3076" max="3328" width="9.140625" style="4"/>
    <col min="3329" max="3329" width="11.7109375" style="4" customWidth="1"/>
    <col min="3330" max="3330" width="53.7109375" style="4" customWidth="1"/>
    <col min="3331" max="3331" width="15.7109375" style="4" customWidth="1"/>
    <col min="3332" max="3584" width="9.140625" style="4"/>
    <col min="3585" max="3585" width="11.7109375" style="4" customWidth="1"/>
    <col min="3586" max="3586" width="53.7109375" style="4" customWidth="1"/>
    <col min="3587" max="3587" width="15.7109375" style="4" customWidth="1"/>
    <col min="3588" max="3840" width="9.140625" style="4"/>
    <col min="3841" max="3841" width="11.7109375" style="4" customWidth="1"/>
    <col min="3842" max="3842" width="53.7109375" style="4" customWidth="1"/>
    <col min="3843" max="3843" width="15.7109375" style="4" customWidth="1"/>
    <col min="3844" max="4096" width="9.140625" style="4"/>
    <col min="4097" max="4097" width="11.7109375" style="4" customWidth="1"/>
    <col min="4098" max="4098" width="53.7109375" style="4" customWidth="1"/>
    <col min="4099" max="4099" width="15.7109375" style="4" customWidth="1"/>
    <col min="4100" max="4352" width="9.140625" style="4"/>
    <col min="4353" max="4353" width="11.7109375" style="4" customWidth="1"/>
    <col min="4354" max="4354" width="53.7109375" style="4" customWidth="1"/>
    <col min="4355" max="4355" width="15.7109375" style="4" customWidth="1"/>
    <col min="4356" max="4608" width="9.140625" style="4"/>
    <col min="4609" max="4609" width="11.7109375" style="4" customWidth="1"/>
    <col min="4610" max="4610" width="53.7109375" style="4" customWidth="1"/>
    <col min="4611" max="4611" width="15.7109375" style="4" customWidth="1"/>
    <col min="4612" max="4864" width="9.140625" style="4"/>
    <col min="4865" max="4865" width="11.7109375" style="4" customWidth="1"/>
    <col min="4866" max="4866" width="53.7109375" style="4" customWidth="1"/>
    <col min="4867" max="4867" width="15.7109375" style="4" customWidth="1"/>
    <col min="4868" max="5120" width="9.140625" style="4"/>
    <col min="5121" max="5121" width="11.7109375" style="4" customWidth="1"/>
    <col min="5122" max="5122" width="53.7109375" style="4" customWidth="1"/>
    <col min="5123" max="5123" width="15.7109375" style="4" customWidth="1"/>
    <col min="5124" max="5376" width="9.140625" style="4"/>
    <col min="5377" max="5377" width="11.7109375" style="4" customWidth="1"/>
    <col min="5378" max="5378" width="53.7109375" style="4" customWidth="1"/>
    <col min="5379" max="5379" width="15.7109375" style="4" customWidth="1"/>
    <col min="5380" max="5632" width="9.140625" style="4"/>
    <col min="5633" max="5633" width="11.7109375" style="4" customWidth="1"/>
    <col min="5634" max="5634" width="53.7109375" style="4" customWidth="1"/>
    <col min="5635" max="5635" width="15.7109375" style="4" customWidth="1"/>
    <col min="5636" max="5888" width="9.140625" style="4"/>
    <col min="5889" max="5889" width="11.7109375" style="4" customWidth="1"/>
    <col min="5890" max="5890" width="53.7109375" style="4" customWidth="1"/>
    <col min="5891" max="5891" width="15.7109375" style="4" customWidth="1"/>
    <col min="5892" max="6144" width="9.140625" style="4"/>
    <col min="6145" max="6145" width="11.7109375" style="4" customWidth="1"/>
    <col min="6146" max="6146" width="53.7109375" style="4" customWidth="1"/>
    <col min="6147" max="6147" width="15.7109375" style="4" customWidth="1"/>
    <col min="6148" max="6400" width="9.140625" style="4"/>
    <col min="6401" max="6401" width="11.7109375" style="4" customWidth="1"/>
    <col min="6402" max="6402" width="53.7109375" style="4" customWidth="1"/>
    <col min="6403" max="6403" width="15.7109375" style="4" customWidth="1"/>
    <col min="6404" max="6656" width="9.140625" style="4"/>
    <col min="6657" max="6657" width="11.7109375" style="4" customWidth="1"/>
    <col min="6658" max="6658" width="53.7109375" style="4" customWidth="1"/>
    <col min="6659" max="6659" width="15.7109375" style="4" customWidth="1"/>
    <col min="6660" max="6912" width="9.140625" style="4"/>
    <col min="6913" max="6913" width="11.7109375" style="4" customWidth="1"/>
    <col min="6914" max="6914" width="53.7109375" style="4" customWidth="1"/>
    <col min="6915" max="6915" width="15.7109375" style="4" customWidth="1"/>
    <col min="6916" max="7168" width="9.140625" style="4"/>
    <col min="7169" max="7169" width="11.7109375" style="4" customWidth="1"/>
    <col min="7170" max="7170" width="53.7109375" style="4" customWidth="1"/>
    <col min="7171" max="7171" width="15.7109375" style="4" customWidth="1"/>
    <col min="7172" max="7424" width="9.140625" style="4"/>
    <col min="7425" max="7425" width="11.7109375" style="4" customWidth="1"/>
    <col min="7426" max="7426" width="53.7109375" style="4" customWidth="1"/>
    <col min="7427" max="7427" width="15.7109375" style="4" customWidth="1"/>
    <col min="7428" max="7680" width="9.140625" style="4"/>
    <col min="7681" max="7681" width="11.7109375" style="4" customWidth="1"/>
    <col min="7682" max="7682" width="53.7109375" style="4" customWidth="1"/>
    <col min="7683" max="7683" width="15.7109375" style="4" customWidth="1"/>
    <col min="7684" max="7936" width="9.140625" style="4"/>
    <col min="7937" max="7937" width="11.7109375" style="4" customWidth="1"/>
    <col min="7938" max="7938" width="53.7109375" style="4" customWidth="1"/>
    <col min="7939" max="7939" width="15.7109375" style="4" customWidth="1"/>
    <col min="7940" max="8192" width="9.140625" style="4"/>
    <col min="8193" max="8193" width="11.7109375" style="4" customWidth="1"/>
    <col min="8194" max="8194" width="53.7109375" style="4" customWidth="1"/>
    <col min="8195" max="8195" width="15.7109375" style="4" customWidth="1"/>
    <col min="8196" max="8448" width="9.140625" style="4"/>
    <col min="8449" max="8449" width="11.7109375" style="4" customWidth="1"/>
    <col min="8450" max="8450" width="53.7109375" style="4" customWidth="1"/>
    <col min="8451" max="8451" width="15.7109375" style="4" customWidth="1"/>
    <col min="8452" max="8704" width="9.140625" style="4"/>
    <col min="8705" max="8705" width="11.7109375" style="4" customWidth="1"/>
    <col min="8706" max="8706" width="53.7109375" style="4" customWidth="1"/>
    <col min="8707" max="8707" width="15.7109375" style="4" customWidth="1"/>
    <col min="8708" max="8960" width="9.140625" style="4"/>
    <col min="8961" max="8961" width="11.7109375" style="4" customWidth="1"/>
    <col min="8962" max="8962" width="53.7109375" style="4" customWidth="1"/>
    <col min="8963" max="8963" width="15.7109375" style="4" customWidth="1"/>
    <col min="8964" max="9216" width="9.140625" style="4"/>
    <col min="9217" max="9217" width="11.7109375" style="4" customWidth="1"/>
    <col min="9218" max="9218" width="53.7109375" style="4" customWidth="1"/>
    <col min="9219" max="9219" width="15.7109375" style="4" customWidth="1"/>
    <col min="9220" max="9472" width="9.140625" style="4"/>
    <col min="9473" max="9473" width="11.7109375" style="4" customWidth="1"/>
    <col min="9474" max="9474" width="53.7109375" style="4" customWidth="1"/>
    <col min="9475" max="9475" width="15.7109375" style="4" customWidth="1"/>
    <col min="9476" max="9728" width="9.140625" style="4"/>
    <col min="9729" max="9729" width="11.7109375" style="4" customWidth="1"/>
    <col min="9730" max="9730" width="53.7109375" style="4" customWidth="1"/>
    <col min="9731" max="9731" width="15.7109375" style="4" customWidth="1"/>
    <col min="9732" max="9984" width="9.140625" style="4"/>
    <col min="9985" max="9985" width="11.7109375" style="4" customWidth="1"/>
    <col min="9986" max="9986" width="53.7109375" style="4" customWidth="1"/>
    <col min="9987" max="9987" width="15.7109375" style="4" customWidth="1"/>
    <col min="9988" max="10240" width="9.140625" style="4"/>
    <col min="10241" max="10241" width="11.7109375" style="4" customWidth="1"/>
    <col min="10242" max="10242" width="53.7109375" style="4" customWidth="1"/>
    <col min="10243" max="10243" width="15.7109375" style="4" customWidth="1"/>
    <col min="10244" max="10496" width="9.140625" style="4"/>
    <col min="10497" max="10497" width="11.7109375" style="4" customWidth="1"/>
    <col min="10498" max="10498" width="53.7109375" style="4" customWidth="1"/>
    <col min="10499" max="10499" width="15.7109375" style="4" customWidth="1"/>
    <col min="10500" max="10752" width="9.140625" style="4"/>
    <col min="10753" max="10753" width="11.7109375" style="4" customWidth="1"/>
    <col min="10754" max="10754" width="53.7109375" style="4" customWidth="1"/>
    <col min="10755" max="10755" width="15.7109375" style="4" customWidth="1"/>
    <col min="10756" max="11008" width="9.140625" style="4"/>
    <col min="11009" max="11009" width="11.7109375" style="4" customWidth="1"/>
    <col min="11010" max="11010" width="53.7109375" style="4" customWidth="1"/>
    <col min="11011" max="11011" width="15.7109375" style="4" customWidth="1"/>
    <col min="11012" max="11264" width="9.140625" style="4"/>
    <col min="11265" max="11265" width="11.7109375" style="4" customWidth="1"/>
    <col min="11266" max="11266" width="53.7109375" style="4" customWidth="1"/>
    <col min="11267" max="11267" width="15.7109375" style="4" customWidth="1"/>
    <col min="11268" max="11520" width="9.140625" style="4"/>
    <col min="11521" max="11521" width="11.7109375" style="4" customWidth="1"/>
    <col min="11522" max="11522" width="53.7109375" style="4" customWidth="1"/>
    <col min="11523" max="11523" width="15.7109375" style="4" customWidth="1"/>
    <col min="11524" max="11776" width="9.140625" style="4"/>
    <col min="11777" max="11777" width="11.7109375" style="4" customWidth="1"/>
    <col min="11778" max="11778" width="53.7109375" style="4" customWidth="1"/>
    <col min="11779" max="11779" width="15.7109375" style="4" customWidth="1"/>
    <col min="11780" max="12032" width="9.140625" style="4"/>
    <col min="12033" max="12033" width="11.7109375" style="4" customWidth="1"/>
    <col min="12034" max="12034" width="53.7109375" style="4" customWidth="1"/>
    <col min="12035" max="12035" width="15.7109375" style="4" customWidth="1"/>
    <col min="12036" max="12288" width="9.140625" style="4"/>
    <col min="12289" max="12289" width="11.7109375" style="4" customWidth="1"/>
    <col min="12290" max="12290" width="53.7109375" style="4" customWidth="1"/>
    <col min="12291" max="12291" width="15.7109375" style="4" customWidth="1"/>
    <col min="12292" max="12544" width="9.140625" style="4"/>
    <col min="12545" max="12545" width="11.7109375" style="4" customWidth="1"/>
    <col min="12546" max="12546" width="53.7109375" style="4" customWidth="1"/>
    <col min="12547" max="12547" width="15.7109375" style="4" customWidth="1"/>
    <col min="12548" max="12800" width="9.140625" style="4"/>
    <col min="12801" max="12801" width="11.7109375" style="4" customWidth="1"/>
    <col min="12802" max="12802" width="53.7109375" style="4" customWidth="1"/>
    <col min="12803" max="12803" width="15.7109375" style="4" customWidth="1"/>
    <col min="12804" max="13056" width="9.140625" style="4"/>
    <col min="13057" max="13057" width="11.7109375" style="4" customWidth="1"/>
    <col min="13058" max="13058" width="53.7109375" style="4" customWidth="1"/>
    <col min="13059" max="13059" width="15.7109375" style="4" customWidth="1"/>
    <col min="13060" max="13312" width="9.140625" style="4"/>
    <col min="13313" max="13313" width="11.7109375" style="4" customWidth="1"/>
    <col min="13314" max="13314" width="53.7109375" style="4" customWidth="1"/>
    <col min="13315" max="13315" width="15.7109375" style="4" customWidth="1"/>
    <col min="13316" max="13568" width="9.140625" style="4"/>
    <col min="13569" max="13569" width="11.7109375" style="4" customWidth="1"/>
    <col min="13570" max="13570" width="53.7109375" style="4" customWidth="1"/>
    <col min="13571" max="13571" width="15.7109375" style="4" customWidth="1"/>
    <col min="13572" max="13824" width="9.140625" style="4"/>
    <col min="13825" max="13825" width="11.7109375" style="4" customWidth="1"/>
    <col min="13826" max="13826" width="53.7109375" style="4" customWidth="1"/>
    <col min="13827" max="13827" width="15.7109375" style="4" customWidth="1"/>
    <col min="13828" max="14080" width="9.140625" style="4"/>
    <col min="14081" max="14081" width="11.7109375" style="4" customWidth="1"/>
    <col min="14082" max="14082" width="53.7109375" style="4" customWidth="1"/>
    <col min="14083" max="14083" width="15.7109375" style="4" customWidth="1"/>
    <col min="14084" max="14336" width="9.140625" style="4"/>
    <col min="14337" max="14337" width="11.7109375" style="4" customWidth="1"/>
    <col min="14338" max="14338" width="53.7109375" style="4" customWidth="1"/>
    <col min="14339" max="14339" width="15.7109375" style="4" customWidth="1"/>
    <col min="14340" max="14592" width="9.140625" style="4"/>
    <col min="14593" max="14593" width="11.7109375" style="4" customWidth="1"/>
    <col min="14594" max="14594" width="53.7109375" style="4" customWidth="1"/>
    <col min="14595" max="14595" width="15.7109375" style="4" customWidth="1"/>
    <col min="14596" max="14848" width="9.140625" style="4"/>
    <col min="14849" max="14849" width="11.7109375" style="4" customWidth="1"/>
    <col min="14850" max="14850" width="53.7109375" style="4" customWidth="1"/>
    <col min="14851" max="14851" width="15.7109375" style="4" customWidth="1"/>
    <col min="14852" max="15104" width="9.140625" style="4"/>
    <col min="15105" max="15105" width="11.7109375" style="4" customWidth="1"/>
    <col min="15106" max="15106" width="53.7109375" style="4" customWidth="1"/>
    <col min="15107" max="15107" width="15.7109375" style="4" customWidth="1"/>
    <col min="15108" max="15360" width="9.140625" style="4"/>
    <col min="15361" max="15361" width="11.7109375" style="4" customWidth="1"/>
    <col min="15362" max="15362" width="53.7109375" style="4" customWidth="1"/>
    <col min="15363" max="15363" width="15.7109375" style="4" customWidth="1"/>
    <col min="15364" max="15616" width="9.140625" style="4"/>
    <col min="15617" max="15617" width="11.7109375" style="4" customWidth="1"/>
    <col min="15618" max="15618" width="53.7109375" style="4" customWidth="1"/>
    <col min="15619" max="15619" width="15.7109375" style="4" customWidth="1"/>
    <col min="15620" max="15872" width="9.140625" style="4"/>
    <col min="15873" max="15873" width="11.7109375" style="4" customWidth="1"/>
    <col min="15874" max="15874" width="53.7109375" style="4" customWidth="1"/>
    <col min="15875" max="15875" width="15.7109375" style="4" customWidth="1"/>
    <col min="15876" max="16128" width="9.140625" style="4"/>
    <col min="16129" max="16129" width="11.7109375" style="4" customWidth="1"/>
    <col min="16130" max="16130" width="53.7109375" style="4" customWidth="1"/>
    <col min="16131" max="16131" width="15.7109375" style="4" customWidth="1"/>
    <col min="16132" max="16384" width="9.140625" style="4"/>
  </cols>
  <sheetData>
    <row r="1" spans="1:254" ht="20.25" customHeight="1">
      <c r="A1" s="1" t="s">
        <v>0</v>
      </c>
      <c r="B1" s="2"/>
      <c r="C1" s="2"/>
      <c r="D1" s="3"/>
    </row>
    <row r="2" spans="1:254" s="5" customFormat="1" ht="13.5" customHeight="1">
      <c r="A2" s="301" t="s">
        <v>1</v>
      </c>
      <c r="B2" s="302"/>
      <c r="C2" s="302"/>
      <c r="D2" s="302"/>
      <c r="E2" s="302"/>
      <c r="F2" s="302"/>
      <c r="G2" s="302"/>
      <c r="H2" s="302"/>
      <c r="I2" s="302"/>
    </row>
    <row r="3" spans="1:254" s="8" customFormat="1" ht="13.5" customHeight="1">
      <c r="A3" s="303" t="s">
        <v>209</v>
      </c>
      <c r="B3" s="304"/>
      <c r="C3" s="304"/>
      <c r="D3" s="304"/>
      <c r="E3" s="6"/>
      <c r="F3" s="6"/>
      <c r="G3" s="7"/>
      <c r="N3" s="9"/>
      <c r="X3" s="9"/>
    </row>
    <row r="4" spans="1:254" s="12" customFormat="1" ht="13.5" customHeight="1">
      <c r="A4" s="10" t="s">
        <v>2</v>
      </c>
      <c r="B4" s="11"/>
      <c r="C4" s="11"/>
      <c r="E4" s="6"/>
      <c r="F4" s="13"/>
      <c r="AF4" s="3"/>
      <c r="AG4" s="3"/>
      <c r="AH4" s="3"/>
    </row>
    <row r="5" spans="1:254" ht="13.5" customHeight="1">
      <c r="A5" s="14"/>
      <c r="B5" s="14"/>
      <c r="C5" s="14"/>
      <c r="D5" s="3"/>
    </row>
    <row r="6" spans="1:254" ht="23.25" customHeight="1">
      <c r="A6" s="15" t="s">
        <v>3</v>
      </c>
      <c r="B6" s="16" t="s">
        <v>4</v>
      </c>
      <c r="C6" s="17" t="s">
        <v>5</v>
      </c>
      <c r="D6" s="3"/>
    </row>
    <row r="7" spans="1:254" ht="12.6" customHeight="1">
      <c r="A7" s="18">
        <v>1</v>
      </c>
      <c r="B7" s="19">
        <v>2</v>
      </c>
      <c r="C7" s="20">
        <v>3</v>
      </c>
      <c r="D7" s="21"/>
    </row>
    <row r="8" spans="1:254" ht="21" customHeight="1">
      <c r="A8" s="22"/>
      <c r="B8" s="23"/>
      <c r="C8" s="23"/>
      <c r="D8" s="24"/>
    </row>
    <row r="9" spans="1:254" s="24" customFormat="1" ht="13.5" customHeight="1">
      <c r="A9" s="25" t="s">
        <v>6</v>
      </c>
      <c r="B9" s="26" t="s">
        <v>7</v>
      </c>
      <c r="C9" s="27">
        <f>SUM(C10:C12)</f>
        <v>0</v>
      </c>
      <c r="D9" s="28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s="24" customFormat="1" ht="13.5" customHeight="1">
      <c r="A10" s="29">
        <v>6</v>
      </c>
      <c r="B10" s="30" t="s">
        <v>8</v>
      </c>
      <c r="C10" s="31">
        <f>'BOURACÍ PRÁCE'!H10</f>
        <v>0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s="24" customFormat="1" ht="13.5" customHeight="1">
      <c r="A11" s="29">
        <v>9</v>
      </c>
      <c r="B11" s="30" t="s">
        <v>9</v>
      </c>
      <c r="C11" s="31">
        <f>'BOURACÍ PRÁCE'!H33</f>
        <v>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s="24" customFormat="1" ht="13.5" customHeight="1">
      <c r="A12" s="32">
        <v>99</v>
      </c>
      <c r="B12" s="33" t="s">
        <v>10</v>
      </c>
      <c r="C12" s="34">
        <f>'BOURACÍ PRÁCE'!H116</f>
        <v>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s="24" customFormat="1" ht="13.5" customHeight="1">
      <c r="A13" s="25" t="s">
        <v>11</v>
      </c>
      <c r="B13" s="26" t="s">
        <v>12</v>
      </c>
      <c r="C13" s="27">
        <f>SUM(C14:C18)</f>
        <v>0</v>
      </c>
      <c r="D13" s="28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s="24" customFormat="1" ht="13.5" customHeight="1">
      <c r="A14" s="29">
        <v>725</v>
      </c>
      <c r="B14" s="30" t="s">
        <v>13</v>
      </c>
      <c r="C14" s="31">
        <f>'BOURACÍ PRÁCE'!H121</f>
        <v>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s="24" customFormat="1" ht="13.5" customHeight="1">
      <c r="A15" s="29">
        <v>766</v>
      </c>
      <c r="B15" s="30" t="s">
        <v>14</v>
      </c>
      <c r="C15" s="31">
        <f>'BOURACÍ PRÁCE'!H129</f>
        <v>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s="24" customFormat="1" ht="13.5" customHeight="1">
      <c r="A16" s="29">
        <v>776</v>
      </c>
      <c r="B16" s="30" t="s">
        <v>15</v>
      </c>
      <c r="C16" s="31">
        <f>'BOURACÍ PRÁCE'!H157</f>
        <v>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s="24" customFormat="1" ht="13.5" customHeight="1">
      <c r="A17" s="29">
        <v>787</v>
      </c>
      <c r="B17" s="30" t="s">
        <v>16</v>
      </c>
      <c r="C17" s="31">
        <f>'BOURACÍ PRÁCE'!H184</f>
        <v>0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s="24" customFormat="1" ht="13.5" customHeight="1">
      <c r="A18" s="29">
        <v>790</v>
      </c>
      <c r="B18" s="30" t="s">
        <v>17</v>
      </c>
      <c r="C18" s="31">
        <f>'BOURACÍ PRÁCE'!H190</f>
        <v>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ht="21" customHeight="1">
      <c r="A19" s="35"/>
      <c r="B19" s="36" t="s">
        <v>18</v>
      </c>
      <c r="C19" s="37">
        <f>C13+C9</f>
        <v>0</v>
      </c>
      <c r="D19" s="24"/>
    </row>
  </sheetData>
  <mergeCells count="2">
    <mergeCell ref="A2:I2"/>
    <mergeCell ref="A3:D3"/>
  </mergeCells>
  <printOptions horizontalCentered="1"/>
  <pageMargins left="0.39370078740157483" right="0.39370078740157483" top="0.78740157480314965" bottom="0.39370078740157483" header="0.51181102362204722" footer="0.51181102362204722"/>
  <pageSetup paperSize="9" fitToHeight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6"/>
  <sheetViews>
    <sheetView zoomScaleNormal="100" workbookViewId="0"/>
  </sheetViews>
  <sheetFormatPr defaultColWidth="9" defaultRowHeight="12" customHeight="1"/>
  <cols>
    <col min="1" max="1" width="4.140625" style="22" customWidth="1"/>
    <col min="2" max="2" width="4.28515625" style="23" customWidth="1"/>
    <col min="3" max="3" width="13.5703125" style="23" customWidth="1"/>
    <col min="4" max="4" width="65" style="23" customWidth="1"/>
    <col min="5" max="5" width="6.7109375" style="23" customWidth="1"/>
    <col min="6" max="6" width="8.42578125" style="247" customWidth="1"/>
    <col min="7" max="7" width="10" style="248" customWidth="1"/>
    <col min="8" max="8" width="15.7109375" style="248" customWidth="1"/>
    <col min="9" max="9" width="18.140625" style="249" customWidth="1"/>
    <col min="10" max="10" width="19.28515625" style="249" customWidth="1"/>
    <col min="11" max="11" width="13.85546875" style="249" customWidth="1"/>
    <col min="12" max="14" width="11.5703125" style="249" customWidth="1"/>
    <col min="15" max="15" width="10.28515625" style="249" bestFit="1" customWidth="1"/>
    <col min="16" max="16" width="15.85546875" style="249" customWidth="1"/>
    <col min="17" max="17" width="17" style="249" customWidth="1"/>
    <col min="18" max="18" width="17.42578125" style="249" customWidth="1"/>
    <col min="19" max="19" width="10.140625" style="249" bestFit="1" customWidth="1"/>
    <col min="20" max="108" width="9" style="249"/>
    <col min="109" max="256" width="9" style="24"/>
    <col min="257" max="257" width="4.140625" style="24" customWidth="1"/>
    <col min="258" max="258" width="4.28515625" style="24" customWidth="1"/>
    <col min="259" max="259" width="13.5703125" style="24" customWidth="1"/>
    <col min="260" max="260" width="65" style="24" customWidth="1"/>
    <col min="261" max="261" width="6.7109375" style="24" customWidth="1"/>
    <col min="262" max="262" width="8.42578125" style="24" customWidth="1"/>
    <col min="263" max="263" width="10" style="24" customWidth="1"/>
    <col min="264" max="264" width="15.7109375" style="24" customWidth="1"/>
    <col min="265" max="265" width="18.140625" style="24" customWidth="1"/>
    <col min="266" max="266" width="19.28515625" style="24" customWidth="1"/>
    <col min="267" max="267" width="13.85546875" style="24" customWidth="1"/>
    <col min="268" max="270" width="11.5703125" style="24" customWidth="1"/>
    <col min="271" max="271" width="10.28515625" style="24" bestFit="1" customWidth="1"/>
    <col min="272" max="272" width="15.85546875" style="24" customWidth="1"/>
    <col min="273" max="273" width="17" style="24" customWidth="1"/>
    <col min="274" max="274" width="17.42578125" style="24" customWidth="1"/>
    <col min="275" max="275" width="10.140625" style="24" bestFit="1" customWidth="1"/>
    <col min="276" max="512" width="9" style="24"/>
    <col min="513" max="513" width="4.140625" style="24" customWidth="1"/>
    <col min="514" max="514" width="4.28515625" style="24" customWidth="1"/>
    <col min="515" max="515" width="13.5703125" style="24" customWidth="1"/>
    <col min="516" max="516" width="65" style="24" customWidth="1"/>
    <col min="517" max="517" width="6.7109375" style="24" customWidth="1"/>
    <col min="518" max="518" width="8.42578125" style="24" customWidth="1"/>
    <col min="519" max="519" width="10" style="24" customWidth="1"/>
    <col min="520" max="520" width="15.7109375" style="24" customWidth="1"/>
    <col min="521" max="521" width="18.140625" style="24" customWidth="1"/>
    <col min="522" max="522" width="19.28515625" style="24" customWidth="1"/>
    <col min="523" max="523" width="13.85546875" style="24" customWidth="1"/>
    <col min="524" max="526" width="11.5703125" style="24" customWidth="1"/>
    <col min="527" max="527" width="10.28515625" style="24" bestFit="1" customWidth="1"/>
    <col min="528" max="528" width="15.85546875" style="24" customWidth="1"/>
    <col min="529" max="529" width="17" style="24" customWidth="1"/>
    <col min="530" max="530" width="17.42578125" style="24" customWidth="1"/>
    <col min="531" max="531" width="10.140625" style="24" bestFit="1" customWidth="1"/>
    <col min="532" max="768" width="9" style="24"/>
    <col min="769" max="769" width="4.140625" style="24" customWidth="1"/>
    <col min="770" max="770" width="4.28515625" style="24" customWidth="1"/>
    <col min="771" max="771" width="13.5703125" style="24" customWidth="1"/>
    <col min="772" max="772" width="65" style="24" customWidth="1"/>
    <col min="773" max="773" width="6.7109375" style="24" customWidth="1"/>
    <col min="774" max="774" width="8.42578125" style="24" customWidth="1"/>
    <col min="775" max="775" width="10" style="24" customWidth="1"/>
    <col min="776" max="776" width="15.7109375" style="24" customWidth="1"/>
    <col min="777" max="777" width="18.140625" style="24" customWidth="1"/>
    <col min="778" max="778" width="19.28515625" style="24" customWidth="1"/>
    <col min="779" max="779" width="13.85546875" style="24" customWidth="1"/>
    <col min="780" max="782" width="11.5703125" style="24" customWidth="1"/>
    <col min="783" max="783" width="10.28515625" style="24" bestFit="1" customWidth="1"/>
    <col min="784" max="784" width="15.85546875" style="24" customWidth="1"/>
    <col min="785" max="785" width="17" style="24" customWidth="1"/>
    <col min="786" max="786" width="17.42578125" style="24" customWidth="1"/>
    <col min="787" max="787" width="10.140625" style="24" bestFit="1" customWidth="1"/>
    <col min="788" max="1024" width="9" style="24"/>
    <col min="1025" max="1025" width="4.140625" style="24" customWidth="1"/>
    <col min="1026" max="1026" width="4.28515625" style="24" customWidth="1"/>
    <col min="1027" max="1027" width="13.5703125" style="24" customWidth="1"/>
    <col min="1028" max="1028" width="65" style="24" customWidth="1"/>
    <col min="1029" max="1029" width="6.7109375" style="24" customWidth="1"/>
    <col min="1030" max="1030" width="8.42578125" style="24" customWidth="1"/>
    <col min="1031" max="1031" width="10" style="24" customWidth="1"/>
    <col min="1032" max="1032" width="15.7109375" style="24" customWidth="1"/>
    <col min="1033" max="1033" width="18.140625" style="24" customWidth="1"/>
    <col min="1034" max="1034" width="19.28515625" style="24" customWidth="1"/>
    <col min="1035" max="1035" width="13.85546875" style="24" customWidth="1"/>
    <col min="1036" max="1038" width="11.5703125" style="24" customWidth="1"/>
    <col min="1039" max="1039" width="10.28515625" style="24" bestFit="1" customWidth="1"/>
    <col min="1040" max="1040" width="15.85546875" style="24" customWidth="1"/>
    <col min="1041" max="1041" width="17" style="24" customWidth="1"/>
    <col min="1042" max="1042" width="17.42578125" style="24" customWidth="1"/>
    <col min="1043" max="1043" width="10.140625" style="24" bestFit="1" customWidth="1"/>
    <col min="1044" max="1280" width="9" style="24"/>
    <col min="1281" max="1281" width="4.140625" style="24" customWidth="1"/>
    <col min="1282" max="1282" width="4.28515625" style="24" customWidth="1"/>
    <col min="1283" max="1283" width="13.5703125" style="24" customWidth="1"/>
    <col min="1284" max="1284" width="65" style="24" customWidth="1"/>
    <col min="1285" max="1285" width="6.7109375" style="24" customWidth="1"/>
    <col min="1286" max="1286" width="8.42578125" style="24" customWidth="1"/>
    <col min="1287" max="1287" width="10" style="24" customWidth="1"/>
    <col min="1288" max="1288" width="15.7109375" style="24" customWidth="1"/>
    <col min="1289" max="1289" width="18.140625" style="24" customWidth="1"/>
    <col min="1290" max="1290" width="19.28515625" style="24" customWidth="1"/>
    <col min="1291" max="1291" width="13.85546875" style="24" customWidth="1"/>
    <col min="1292" max="1294" width="11.5703125" style="24" customWidth="1"/>
    <col min="1295" max="1295" width="10.28515625" style="24" bestFit="1" customWidth="1"/>
    <col min="1296" max="1296" width="15.85546875" style="24" customWidth="1"/>
    <col min="1297" max="1297" width="17" style="24" customWidth="1"/>
    <col min="1298" max="1298" width="17.42578125" style="24" customWidth="1"/>
    <col min="1299" max="1299" width="10.140625" style="24" bestFit="1" customWidth="1"/>
    <col min="1300" max="1536" width="9" style="24"/>
    <col min="1537" max="1537" width="4.140625" style="24" customWidth="1"/>
    <col min="1538" max="1538" width="4.28515625" style="24" customWidth="1"/>
    <col min="1539" max="1539" width="13.5703125" style="24" customWidth="1"/>
    <col min="1540" max="1540" width="65" style="24" customWidth="1"/>
    <col min="1541" max="1541" width="6.7109375" style="24" customWidth="1"/>
    <col min="1542" max="1542" width="8.42578125" style="24" customWidth="1"/>
    <col min="1543" max="1543" width="10" style="24" customWidth="1"/>
    <col min="1544" max="1544" width="15.7109375" style="24" customWidth="1"/>
    <col min="1545" max="1545" width="18.140625" style="24" customWidth="1"/>
    <col min="1546" max="1546" width="19.28515625" style="24" customWidth="1"/>
    <col min="1547" max="1547" width="13.85546875" style="24" customWidth="1"/>
    <col min="1548" max="1550" width="11.5703125" style="24" customWidth="1"/>
    <col min="1551" max="1551" width="10.28515625" style="24" bestFit="1" customWidth="1"/>
    <col min="1552" max="1552" width="15.85546875" style="24" customWidth="1"/>
    <col min="1553" max="1553" width="17" style="24" customWidth="1"/>
    <col min="1554" max="1554" width="17.42578125" style="24" customWidth="1"/>
    <col min="1555" max="1555" width="10.140625" style="24" bestFit="1" customWidth="1"/>
    <col min="1556" max="1792" width="9" style="24"/>
    <col min="1793" max="1793" width="4.140625" style="24" customWidth="1"/>
    <col min="1794" max="1794" width="4.28515625" style="24" customWidth="1"/>
    <col min="1795" max="1795" width="13.5703125" style="24" customWidth="1"/>
    <col min="1796" max="1796" width="65" style="24" customWidth="1"/>
    <col min="1797" max="1797" width="6.7109375" style="24" customWidth="1"/>
    <col min="1798" max="1798" width="8.42578125" style="24" customWidth="1"/>
    <col min="1799" max="1799" width="10" style="24" customWidth="1"/>
    <col min="1800" max="1800" width="15.7109375" style="24" customWidth="1"/>
    <col min="1801" max="1801" width="18.140625" style="24" customWidth="1"/>
    <col min="1802" max="1802" width="19.28515625" style="24" customWidth="1"/>
    <col min="1803" max="1803" width="13.85546875" style="24" customWidth="1"/>
    <col min="1804" max="1806" width="11.5703125" style="24" customWidth="1"/>
    <col min="1807" max="1807" width="10.28515625" style="24" bestFit="1" customWidth="1"/>
    <col min="1808" max="1808" width="15.85546875" style="24" customWidth="1"/>
    <col min="1809" max="1809" width="17" style="24" customWidth="1"/>
    <col min="1810" max="1810" width="17.42578125" style="24" customWidth="1"/>
    <col min="1811" max="1811" width="10.140625" style="24" bestFit="1" customWidth="1"/>
    <col min="1812" max="2048" width="9" style="24"/>
    <col min="2049" max="2049" width="4.140625" style="24" customWidth="1"/>
    <col min="2050" max="2050" width="4.28515625" style="24" customWidth="1"/>
    <col min="2051" max="2051" width="13.5703125" style="24" customWidth="1"/>
    <col min="2052" max="2052" width="65" style="24" customWidth="1"/>
    <col min="2053" max="2053" width="6.7109375" style="24" customWidth="1"/>
    <col min="2054" max="2054" width="8.42578125" style="24" customWidth="1"/>
    <col min="2055" max="2055" width="10" style="24" customWidth="1"/>
    <col min="2056" max="2056" width="15.7109375" style="24" customWidth="1"/>
    <col min="2057" max="2057" width="18.140625" style="24" customWidth="1"/>
    <col min="2058" max="2058" width="19.28515625" style="24" customWidth="1"/>
    <col min="2059" max="2059" width="13.85546875" style="24" customWidth="1"/>
    <col min="2060" max="2062" width="11.5703125" style="24" customWidth="1"/>
    <col min="2063" max="2063" width="10.28515625" style="24" bestFit="1" customWidth="1"/>
    <col min="2064" max="2064" width="15.85546875" style="24" customWidth="1"/>
    <col min="2065" max="2065" width="17" style="24" customWidth="1"/>
    <col min="2066" max="2066" width="17.42578125" style="24" customWidth="1"/>
    <col min="2067" max="2067" width="10.140625" style="24" bestFit="1" customWidth="1"/>
    <col min="2068" max="2304" width="9" style="24"/>
    <col min="2305" max="2305" width="4.140625" style="24" customWidth="1"/>
    <col min="2306" max="2306" width="4.28515625" style="24" customWidth="1"/>
    <col min="2307" max="2307" width="13.5703125" style="24" customWidth="1"/>
    <col min="2308" max="2308" width="65" style="24" customWidth="1"/>
    <col min="2309" max="2309" width="6.7109375" style="24" customWidth="1"/>
    <col min="2310" max="2310" width="8.42578125" style="24" customWidth="1"/>
    <col min="2311" max="2311" width="10" style="24" customWidth="1"/>
    <col min="2312" max="2312" width="15.7109375" style="24" customWidth="1"/>
    <col min="2313" max="2313" width="18.140625" style="24" customWidth="1"/>
    <col min="2314" max="2314" width="19.28515625" style="24" customWidth="1"/>
    <col min="2315" max="2315" width="13.85546875" style="24" customWidth="1"/>
    <col min="2316" max="2318" width="11.5703125" style="24" customWidth="1"/>
    <col min="2319" max="2319" width="10.28515625" style="24" bestFit="1" customWidth="1"/>
    <col min="2320" max="2320" width="15.85546875" style="24" customWidth="1"/>
    <col min="2321" max="2321" width="17" style="24" customWidth="1"/>
    <col min="2322" max="2322" width="17.42578125" style="24" customWidth="1"/>
    <col min="2323" max="2323" width="10.140625" style="24" bestFit="1" customWidth="1"/>
    <col min="2324" max="2560" width="9" style="24"/>
    <col min="2561" max="2561" width="4.140625" style="24" customWidth="1"/>
    <col min="2562" max="2562" width="4.28515625" style="24" customWidth="1"/>
    <col min="2563" max="2563" width="13.5703125" style="24" customWidth="1"/>
    <col min="2564" max="2564" width="65" style="24" customWidth="1"/>
    <col min="2565" max="2565" width="6.7109375" style="24" customWidth="1"/>
    <col min="2566" max="2566" width="8.42578125" style="24" customWidth="1"/>
    <col min="2567" max="2567" width="10" style="24" customWidth="1"/>
    <col min="2568" max="2568" width="15.7109375" style="24" customWidth="1"/>
    <col min="2569" max="2569" width="18.140625" style="24" customWidth="1"/>
    <col min="2570" max="2570" width="19.28515625" style="24" customWidth="1"/>
    <col min="2571" max="2571" width="13.85546875" style="24" customWidth="1"/>
    <col min="2572" max="2574" width="11.5703125" style="24" customWidth="1"/>
    <col min="2575" max="2575" width="10.28515625" style="24" bestFit="1" customWidth="1"/>
    <col min="2576" max="2576" width="15.85546875" style="24" customWidth="1"/>
    <col min="2577" max="2577" width="17" style="24" customWidth="1"/>
    <col min="2578" max="2578" width="17.42578125" style="24" customWidth="1"/>
    <col min="2579" max="2579" width="10.140625" style="24" bestFit="1" customWidth="1"/>
    <col min="2580" max="2816" width="9" style="24"/>
    <col min="2817" max="2817" width="4.140625" style="24" customWidth="1"/>
    <col min="2818" max="2818" width="4.28515625" style="24" customWidth="1"/>
    <col min="2819" max="2819" width="13.5703125" style="24" customWidth="1"/>
    <col min="2820" max="2820" width="65" style="24" customWidth="1"/>
    <col min="2821" max="2821" width="6.7109375" style="24" customWidth="1"/>
    <col min="2822" max="2822" width="8.42578125" style="24" customWidth="1"/>
    <col min="2823" max="2823" width="10" style="24" customWidth="1"/>
    <col min="2824" max="2824" width="15.7109375" style="24" customWidth="1"/>
    <col min="2825" max="2825" width="18.140625" style="24" customWidth="1"/>
    <col min="2826" max="2826" width="19.28515625" style="24" customWidth="1"/>
    <col min="2827" max="2827" width="13.85546875" style="24" customWidth="1"/>
    <col min="2828" max="2830" width="11.5703125" style="24" customWidth="1"/>
    <col min="2831" max="2831" width="10.28515625" style="24" bestFit="1" customWidth="1"/>
    <col min="2832" max="2832" width="15.85546875" style="24" customWidth="1"/>
    <col min="2833" max="2833" width="17" style="24" customWidth="1"/>
    <col min="2834" max="2834" width="17.42578125" style="24" customWidth="1"/>
    <col min="2835" max="2835" width="10.140625" style="24" bestFit="1" customWidth="1"/>
    <col min="2836" max="3072" width="9" style="24"/>
    <col min="3073" max="3073" width="4.140625" style="24" customWidth="1"/>
    <col min="3074" max="3074" width="4.28515625" style="24" customWidth="1"/>
    <col min="3075" max="3075" width="13.5703125" style="24" customWidth="1"/>
    <col min="3076" max="3076" width="65" style="24" customWidth="1"/>
    <col min="3077" max="3077" width="6.7109375" style="24" customWidth="1"/>
    <col min="3078" max="3078" width="8.42578125" style="24" customWidth="1"/>
    <col min="3079" max="3079" width="10" style="24" customWidth="1"/>
    <col min="3080" max="3080" width="15.7109375" style="24" customWidth="1"/>
    <col min="3081" max="3081" width="18.140625" style="24" customWidth="1"/>
    <col min="3082" max="3082" width="19.28515625" style="24" customWidth="1"/>
    <col min="3083" max="3083" width="13.85546875" style="24" customWidth="1"/>
    <col min="3084" max="3086" width="11.5703125" style="24" customWidth="1"/>
    <col min="3087" max="3087" width="10.28515625" style="24" bestFit="1" customWidth="1"/>
    <col min="3088" max="3088" width="15.85546875" style="24" customWidth="1"/>
    <col min="3089" max="3089" width="17" style="24" customWidth="1"/>
    <col min="3090" max="3090" width="17.42578125" style="24" customWidth="1"/>
    <col min="3091" max="3091" width="10.140625" style="24" bestFit="1" customWidth="1"/>
    <col min="3092" max="3328" width="9" style="24"/>
    <col min="3329" max="3329" width="4.140625" style="24" customWidth="1"/>
    <col min="3330" max="3330" width="4.28515625" style="24" customWidth="1"/>
    <col min="3331" max="3331" width="13.5703125" style="24" customWidth="1"/>
    <col min="3332" max="3332" width="65" style="24" customWidth="1"/>
    <col min="3333" max="3333" width="6.7109375" style="24" customWidth="1"/>
    <col min="3334" max="3334" width="8.42578125" style="24" customWidth="1"/>
    <col min="3335" max="3335" width="10" style="24" customWidth="1"/>
    <col min="3336" max="3336" width="15.7109375" style="24" customWidth="1"/>
    <col min="3337" max="3337" width="18.140625" style="24" customWidth="1"/>
    <col min="3338" max="3338" width="19.28515625" style="24" customWidth="1"/>
    <col min="3339" max="3339" width="13.85546875" style="24" customWidth="1"/>
    <col min="3340" max="3342" width="11.5703125" style="24" customWidth="1"/>
    <col min="3343" max="3343" width="10.28515625" style="24" bestFit="1" customWidth="1"/>
    <col min="3344" max="3344" width="15.85546875" style="24" customWidth="1"/>
    <col min="3345" max="3345" width="17" style="24" customWidth="1"/>
    <col min="3346" max="3346" width="17.42578125" style="24" customWidth="1"/>
    <col min="3347" max="3347" width="10.140625" style="24" bestFit="1" customWidth="1"/>
    <col min="3348" max="3584" width="9" style="24"/>
    <col min="3585" max="3585" width="4.140625" style="24" customWidth="1"/>
    <col min="3586" max="3586" width="4.28515625" style="24" customWidth="1"/>
    <col min="3587" max="3587" width="13.5703125" style="24" customWidth="1"/>
    <col min="3588" max="3588" width="65" style="24" customWidth="1"/>
    <col min="3589" max="3589" width="6.7109375" style="24" customWidth="1"/>
    <col min="3590" max="3590" width="8.42578125" style="24" customWidth="1"/>
    <col min="3591" max="3591" width="10" style="24" customWidth="1"/>
    <col min="3592" max="3592" width="15.7109375" style="24" customWidth="1"/>
    <col min="3593" max="3593" width="18.140625" style="24" customWidth="1"/>
    <col min="3594" max="3594" width="19.28515625" style="24" customWidth="1"/>
    <col min="3595" max="3595" width="13.85546875" style="24" customWidth="1"/>
    <col min="3596" max="3598" width="11.5703125" style="24" customWidth="1"/>
    <col min="3599" max="3599" width="10.28515625" style="24" bestFit="1" customWidth="1"/>
    <col min="3600" max="3600" width="15.85546875" style="24" customWidth="1"/>
    <col min="3601" max="3601" width="17" style="24" customWidth="1"/>
    <col min="3602" max="3602" width="17.42578125" style="24" customWidth="1"/>
    <col min="3603" max="3603" width="10.140625" style="24" bestFit="1" customWidth="1"/>
    <col min="3604" max="3840" width="9" style="24"/>
    <col min="3841" max="3841" width="4.140625" style="24" customWidth="1"/>
    <col min="3842" max="3842" width="4.28515625" style="24" customWidth="1"/>
    <col min="3843" max="3843" width="13.5703125" style="24" customWidth="1"/>
    <col min="3844" max="3844" width="65" style="24" customWidth="1"/>
    <col min="3845" max="3845" width="6.7109375" style="24" customWidth="1"/>
    <col min="3846" max="3846" width="8.42578125" style="24" customWidth="1"/>
    <col min="3847" max="3847" width="10" style="24" customWidth="1"/>
    <col min="3848" max="3848" width="15.7109375" style="24" customWidth="1"/>
    <col min="3849" max="3849" width="18.140625" style="24" customWidth="1"/>
    <col min="3850" max="3850" width="19.28515625" style="24" customWidth="1"/>
    <col min="3851" max="3851" width="13.85546875" style="24" customWidth="1"/>
    <col min="3852" max="3854" width="11.5703125" style="24" customWidth="1"/>
    <col min="3855" max="3855" width="10.28515625" style="24" bestFit="1" customWidth="1"/>
    <col min="3856" max="3856" width="15.85546875" style="24" customWidth="1"/>
    <col min="3857" max="3857" width="17" style="24" customWidth="1"/>
    <col min="3858" max="3858" width="17.42578125" style="24" customWidth="1"/>
    <col min="3859" max="3859" width="10.140625" style="24" bestFit="1" customWidth="1"/>
    <col min="3860" max="4096" width="9" style="24"/>
    <col min="4097" max="4097" width="4.140625" style="24" customWidth="1"/>
    <col min="4098" max="4098" width="4.28515625" style="24" customWidth="1"/>
    <col min="4099" max="4099" width="13.5703125" style="24" customWidth="1"/>
    <col min="4100" max="4100" width="65" style="24" customWidth="1"/>
    <col min="4101" max="4101" width="6.7109375" style="24" customWidth="1"/>
    <col min="4102" max="4102" width="8.42578125" style="24" customWidth="1"/>
    <col min="4103" max="4103" width="10" style="24" customWidth="1"/>
    <col min="4104" max="4104" width="15.7109375" style="24" customWidth="1"/>
    <col min="4105" max="4105" width="18.140625" style="24" customWidth="1"/>
    <col min="4106" max="4106" width="19.28515625" style="24" customWidth="1"/>
    <col min="4107" max="4107" width="13.85546875" style="24" customWidth="1"/>
    <col min="4108" max="4110" width="11.5703125" style="24" customWidth="1"/>
    <col min="4111" max="4111" width="10.28515625" style="24" bestFit="1" customWidth="1"/>
    <col min="4112" max="4112" width="15.85546875" style="24" customWidth="1"/>
    <col min="4113" max="4113" width="17" style="24" customWidth="1"/>
    <col min="4114" max="4114" width="17.42578125" style="24" customWidth="1"/>
    <col min="4115" max="4115" width="10.140625" style="24" bestFit="1" customWidth="1"/>
    <col min="4116" max="4352" width="9" style="24"/>
    <col min="4353" max="4353" width="4.140625" style="24" customWidth="1"/>
    <col min="4354" max="4354" width="4.28515625" style="24" customWidth="1"/>
    <col min="4355" max="4355" width="13.5703125" style="24" customWidth="1"/>
    <col min="4356" max="4356" width="65" style="24" customWidth="1"/>
    <col min="4357" max="4357" width="6.7109375" style="24" customWidth="1"/>
    <col min="4358" max="4358" width="8.42578125" style="24" customWidth="1"/>
    <col min="4359" max="4359" width="10" style="24" customWidth="1"/>
    <col min="4360" max="4360" width="15.7109375" style="24" customWidth="1"/>
    <col min="4361" max="4361" width="18.140625" style="24" customWidth="1"/>
    <col min="4362" max="4362" width="19.28515625" style="24" customWidth="1"/>
    <col min="4363" max="4363" width="13.85546875" style="24" customWidth="1"/>
    <col min="4364" max="4366" width="11.5703125" style="24" customWidth="1"/>
    <col min="4367" max="4367" width="10.28515625" style="24" bestFit="1" customWidth="1"/>
    <col min="4368" max="4368" width="15.85546875" style="24" customWidth="1"/>
    <col min="4369" max="4369" width="17" style="24" customWidth="1"/>
    <col min="4370" max="4370" width="17.42578125" style="24" customWidth="1"/>
    <col min="4371" max="4371" width="10.140625" style="24" bestFit="1" customWidth="1"/>
    <col min="4372" max="4608" width="9" style="24"/>
    <col min="4609" max="4609" width="4.140625" style="24" customWidth="1"/>
    <col min="4610" max="4610" width="4.28515625" style="24" customWidth="1"/>
    <col min="4611" max="4611" width="13.5703125" style="24" customWidth="1"/>
    <col min="4612" max="4612" width="65" style="24" customWidth="1"/>
    <col min="4613" max="4613" width="6.7109375" style="24" customWidth="1"/>
    <col min="4614" max="4614" width="8.42578125" style="24" customWidth="1"/>
    <col min="4615" max="4615" width="10" style="24" customWidth="1"/>
    <col min="4616" max="4616" width="15.7109375" style="24" customWidth="1"/>
    <col min="4617" max="4617" width="18.140625" style="24" customWidth="1"/>
    <col min="4618" max="4618" width="19.28515625" style="24" customWidth="1"/>
    <col min="4619" max="4619" width="13.85546875" style="24" customWidth="1"/>
    <col min="4620" max="4622" width="11.5703125" style="24" customWidth="1"/>
    <col min="4623" max="4623" width="10.28515625" style="24" bestFit="1" customWidth="1"/>
    <col min="4624" max="4624" width="15.85546875" style="24" customWidth="1"/>
    <col min="4625" max="4625" width="17" style="24" customWidth="1"/>
    <col min="4626" max="4626" width="17.42578125" style="24" customWidth="1"/>
    <col min="4627" max="4627" width="10.140625" style="24" bestFit="1" customWidth="1"/>
    <col min="4628" max="4864" width="9" style="24"/>
    <col min="4865" max="4865" width="4.140625" style="24" customWidth="1"/>
    <col min="4866" max="4866" width="4.28515625" style="24" customWidth="1"/>
    <col min="4867" max="4867" width="13.5703125" style="24" customWidth="1"/>
    <col min="4868" max="4868" width="65" style="24" customWidth="1"/>
    <col min="4869" max="4869" width="6.7109375" style="24" customWidth="1"/>
    <col min="4870" max="4870" width="8.42578125" style="24" customWidth="1"/>
    <col min="4871" max="4871" width="10" style="24" customWidth="1"/>
    <col min="4872" max="4872" width="15.7109375" style="24" customWidth="1"/>
    <col min="4873" max="4873" width="18.140625" style="24" customWidth="1"/>
    <col min="4874" max="4874" width="19.28515625" style="24" customWidth="1"/>
    <col min="4875" max="4875" width="13.85546875" style="24" customWidth="1"/>
    <col min="4876" max="4878" width="11.5703125" style="24" customWidth="1"/>
    <col min="4879" max="4879" width="10.28515625" style="24" bestFit="1" customWidth="1"/>
    <col min="4880" max="4880" width="15.85546875" style="24" customWidth="1"/>
    <col min="4881" max="4881" width="17" style="24" customWidth="1"/>
    <col min="4882" max="4882" width="17.42578125" style="24" customWidth="1"/>
    <col min="4883" max="4883" width="10.140625" style="24" bestFit="1" customWidth="1"/>
    <col min="4884" max="5120" width="9" style="24"/>
    <col min="5121" max="5121" width="4.140625" style="24" customWidth="1"/>
    <col min="5122" max="5122" width="4.28515625" style="24" customWidth="1"/>
    <col min="5123" max="5123" width="13.5703125" style="24" customWidth="1"/>
    <col min="5124" max="5124" width="65" style="24" customWidth="1"/>
    <col min="5125" max="5125" width="6.7109375" style="24" customWidth="1"/>
    <col min="5126" max="5126" width="8.42578125" style="24" customWidth="1"/>
    <col min="5127" max="5127" width="10" style="24" customWidth="1"/>
    <col min="5128" max="5128" width="15.7109375" style="24" customWidth="1"/>
    <col min="5129" max="5129" width="18.140625" style="24" customWidth="1"/>
    <col min="5130" max="5130" width="19.28515625" style="24" customWidth="1"/>
    <col min="5131" max="5131" width="13.85546875" style="24" customWidth="1"/>
    <col min="5132" max="5134" width="11.5703125" style="24" customWidth="1"/>
    <col min="5135" max="5135" width="10.28515625" style="24" bestFit="1" customWidth="1"/>
    <col min="5136" max="5136" width="15.85546875" style="24" customWidth="1"/>
    <col min="5137" max="5137" width="17" style="24" customWidth="1"/>
    <col min="5138" max="5138" width="17.42578125" style="24" customWidth="1"/>
    <col min="5139" max="5139" width="10.140625" style="24" bestFit="1" customWidth="1"/>
    <col min="5140" max="5376" width="9" style="24"/>
    <col min="5377" max="5377" width="4.140625" style="24" customWidth="1"/>
    <col min="5378" max="5378" width="4.28515625" style="24" customWidth="1"/>
    <col min="5379" max="5379" width="13.5703125" style="24" customWidth="1"/>
    <col min="5380" max="5380" width="65" style="24" customWidth="1"/>
    <col min="5381" max="5381" width="6.7109375" style="24" customWidth="1"/>
    <col min="5382" max="5382" width="8.42578125" style="24" customWidth="1"/>
    <col min="5383" max="5383" width="10" style="24" customWidth="1"/>
    <col min="5384" max="5384" width="15.7109375" style="24" customWidth="1"/>
    <col min="5385" max="5385" width="18.140625" style="24" customWidth="1"/>
    <col min="5386" max="5386" width="19.28515625" style="24" customWidth="1"/>
    <col min="5387" max="5387" width="13.85546875" style="24" customWidth="1"/>
    <col min="5388" max="5390" width="11.5703125" style="24" customWidth="1"/>
    <col min="5391" max="5391" width="10.28515625" style="24" bestFit="1" customWidth="1"/>
    <col min="5392" max="5392" width="15.85546875" style="24" customWidth="1"/>
    <col min="5393" max="5393" width="17" style="24" customWidth="1"/>
    <col min="5394" max="5394" width="17.42578125" style="24" customWidth="1"/>
    <col min="5395" max="5395" width="10.140625" style="24" bestFit="1" customWidth="1"/>
    <col min="5396" max="5632" width="9" style="24"/>
    <col min="5633" max="5633" width="4.140625" style="24" customWidth="1"/>
    <col min="5634" max="5634" width="4.28515625" style="24" customWidth="1"/>
    <col min="5635" max="5635" width="13.5703125" style="24" customWidth="1"/>
    <col min="5636" max="5636" width="65" style="24" customWidth="1"/>
    <col min="5637" max="5637" width="6.7109375" style="24" customWidth="1"/>
    <col min="5638" max="5638" width="8.42578125" style="24" customWidth="1"/>
    <col min="5639" max="5639" width="10" style="24" customWidth="1"/>
    <col min="5640" max="5640" width="15.7109375" style="24" customWidth="1"/>
    <col min="5641" max="5641" width="18.140625" style="24" customWidth="1"/>
    <col min="5642" max="5642" width="19.28515625" style="24" customWidth="1"/>
    <col min="5643" max="5643" width="13.85546875" style="24" customWidth="1"/>
    <col min="5644" max="5646" width="11.5703125" style="24" customWidth="1"/>
    <col min="5647" max="5647" width="10.28515625" style="24" bestFit="1" customWidth="1"/>
    <col min="5648" max="5648" width="15.85546875" style="24" customWidth="1"/>
    <col min="5649" max="5649" width="17" style="24" customWidth="1"/>
    <col min="5650" max="5650" width="17.42578125" style="24" customWidth="1"/>
    <col min="5651" max="5651" width="10.140625" style="24" bestFit="1" customWidth="1"/>
    <col min="5652" max="5888" width="9" style="24"/>
    <col min="5889" max="5889" width="4.140625" style="24" customWidth="1"/>
    <col min="5890" max="5890" width="4.28515625" style="24" customWidth="1"/>
    <col min="5891" max="5891" width="13.5703125" style="24" customWidth="1"/>
    <col min="5892" max="5892" width="65" style="24" customWidth="1"/>
    <col min="5893" max="5893" width="6.7109375" style="24" customWidth="1"/>
    <col min="5894" max="5894" width="8.42578125" style="24" customWidth="1"/>
    <col min="5895" max="5895" width="10" style="24" customWidth="1"/>
    <col min="5896" max="5896" width="15.7109375" style="24" customWidth="1"/>
    <col min="5897" max="5897" width="18.140625" style="24" customWidth="1"/>
    <col min="5898" max="5898" width="19.28515625" style="24" customWidth="1"/>
    <col min="5899" max="5899" width="13.85546875" style="24" customWidth="1"/>
    <col min="5900" max="5902" width="11.5703125" style="24" customWidth="1"/>
    <col min="5903" max="5903" width="10.28515625" style="24" bestFit="1" customWidth="1"/>
    <col min="5904" max="5904" width="15.85546875" style="24" customWidth="1"/>
    <col min="5905" max="5905" width="17" style="24" customWidth="1"/>
    <col min="5906" max="5906" width="17.42578125" style="24" customWidth="1"/>
    <col min="5907" max="5907" width="10.140625" style="24" bestFit="1" customWidth="1"/>
    <col min="5908" max="6144" width="9" style="24"/>
    <col min="6145" max="6145" width="4.140625" style="24" customWidth="1"/>
    <col min="6146" max="6146" width="4.28515625" style="24" customWidth="1"/>
    <col min="6147" max="6147" width="13.5703125" style="24" customWidth="1"/>
    <col min="6148" max="6148" width="65" style="24" customWidth="1"/>
    <col min="6149" max="6149" width="6.7109375" style="24" customWidth="1"/>
    <col min="6150" max="6150" width="8.42578125" style="24" customWidth="1"/>
    <col min="6151" max="6151" width="10" style="24" customWidth="1"/>
    <col min="6152" max="6152" width="15.7109375" style="24" customWidth="1"/>
    <col min="6153" max="6153" width="18.140625" style="24" customWidth="1"/>
    <col min="6154" max="6154" width="19.28515625" style="24" customWidth="1"/>
    <col min="6155" max="6155" width="13.85546875" style="24" customWidth="1"/>
    <col min="6156" max="6158" width="11.5703125" style="24" customWidth="1"/>
    <col min="6159" max="6159" width="10.28515625" style="24" bestFit="1" customWidth="1"/>
    <col min="6160" max="6160" width="15.85546875" style="24" customWidth="1"/>
    <col min="6161" max="6161" width="17" style="24" customWidth="1"/>
    <col min="6162" max="6162" width="17.42578125" style="24" customWidth="1"/>
    <col min="6163" max="6163" width="10.140625" style="24" bestFit="1" customWidth="1"/>
    <col min="6164" max="6400" width="9" style="24"/>
    <col min="6401" max="6401" width="4.140625" style="24" customWidth="1"/>
    <col min="6402" max="6402" width="4.28515625" style="24" customWidth="1"/>
    <col min="6403" max="6403" width="13.5703125" style="24" customWidth="1"/>
    <col min="6404" max="6404" width="65" style="24" customWidth="1"/>
    <col min="6405" max="6405" width="6.7109375" style="24" customWidth="1"/>
    <col min="6406" max="6406" width="8.42578125" style="24" customWidth="1"/>
    <col min="6407" max="6407" width="10" style="24" customWidth="1"/>
    <col min="6408" max="6408" width="15.7109375" style="24" customWidth="1"/>
    <col min="6409" max="6409" width="18.140625" style="24" customWidth="1"/>
    <col min="6410" max="6410" width="19.28515625" style="24" customWidth="1"/>
    <col min="6411" max="6411" width="13.85546875" style="24" customWidth="1"/>
    <col min="6412" max="6414" width="11.5703125" style="24" customWidth="1"/>
    <col min="6415" max="6415" width="10.28515625" style="24" bestFit="1" customWidth="1"/>
    <col min="6416" max="6416" width="15.85546875" style="24" customWidth="1"/>
    <col min="6417" max="6417" width="17" style="24" customWidth="1"/>
    <col min="6418" max="6418" width="17.42578125" style="24" customWidth="1"/>
    <col min="6419" max="6419" width="10.140625" style="24" bestFit="1" customWidth="1"/>
    <col min="6420" max="6656" width="9" style="24"/>
    <col min="6657" max="6657" width="4.140625" style="24" customWidth="1"/>
    <col min="6658" max="6658" width="4.28515625" style="24" customWidth="1"/>
    <col min="6659" max="6659" width="13.5703125" style="24" customWidth="1"/>
    <col min="6660" max="6660" width="65" style="24" customWidth="1"/>
    <col min="6661" max="6661" width="6.7109375" style="24" customWidth="1"/>
    <col min="6662" max="6662" width="8.42578125" style="24" customWidth="1"/>
    <col min="6663" max="6663" width="10" style="24" customWidth="1"/>
    <col min="6664" max="6664" width="15.7109375" style="24" customWidth="1"/>
    <col min="6665" max="6665" width="18.140625" style="24" customWidth="1"/>
    <col min="6666" max="6666" width="19.28515625" style="24" customWidth="1"/>
    <col min="6667" max="6667" width="13.85546875" style="24" customWidth="1"/>
    <col min="6668" max="6670" width="11.5703125" style="24" customWidth="1"/>
    <col min="6671" max="6671" width="10.28515625" style="24" bestFit="1" customWidth="1"/>
    <col min="6672" max="6672" width="15.85546875" style="24" customWidth="1"/>
    <col min="6673" max="6673" width="17" style="24" customWidth="1"/>
    <col min="6674" max="6674" width="17.42578125" style="24" customWidth="1"/>
    <col min="6675" max="6675" width="10.140625" style="24" bestFit="1" customWidth="1"/>
    <col min="6676" max="6912" width="9" style="24"/>
    <col min="6913" max="6913" width="4.140625" style="24" customWidth="1"/>
    <col min="6914" max="6914" width="4.28515625" style="24" customWidth="1"/>
    <col min="6915" max="6915" width="13.5703125" style="24" customWidth="1"/>
    <col min="6916" max="6916" width="65" style="24" customWidth="1"/>
    <col min="6917" max="6917" width="6.7109375" style="24" customWidth="1"/>
    <col min="6918" max="6918" width="8.42578125" style="24" customWidth="1"/>
    <col min="6919" max="6919" width="10" style="24" customWidth="1"/>
    <col min="6920" max="6920" width="15.7109375" style="24" customWidth="1"/>
    <col min="6921" max="6921" width="18.140625" style="24" customWidth="1"/>
    <col min="6922" max="6922" width="19.28515625" style="24" customWidth="1"/>
    <col min="6923" max="6923" width="13.85546875" style="24" customWidth="1"/>
    <col min="6924" max="6926" width="11.5703125" style="24" customWidth="1"/>
    <col min="6927" max="6927" width="10.28515625" style="24" bestFit="1" customWidth="1"/>
    <col min="6928" max="6928" width="15.85546875" style="24" customWidth="1"/>
    <col min="6929" max="6929" width="17" style="24" customWidth="1"/>
    <col min="6930" max="6930" width="17.42578125" style="24" customWidth="1"/>
    <col min="6931" max="6931" width="10.140625" style="24" bestFit="1" customWidth="1"/>
    <col min="6932" max="7168" width="9" style="24"/>
    <col min="7169" max="7169" width="4.140625" style="24" customWidth="1"/>
    <col min="7170" max="7170" width="4.28515625" style="24" customWidth="1"/>
    <col min="7171" max="7171" width="13.5703125" style="24" customWidth="1"/>
    <col min="7172" max="7172" width="65" style="24" customWidth="1"/>
    <col min="7173" max="7173" width="6.7109375" style="24" customWidth="1"/>
    <col min="7174" max="7174" width="8.42578125" style="24" customWidth="1"/>
    <col min="7175" max="7175" width="10" style="24" customWidth="1"/>
    <col min="7176" max="7176" width="15.7109375" style="24" customWidth="1"/>
    <col min="7177" max="7177" width="18.140625" style="24" customWidth="1"/>
    <col min="7178" max="7178" width="19.28515625" style="24" customWidth="1"/>
    <col min="7179" max="7179" width="13.85546875" style="24" customWidth="1"/>
    <col min="7180" max="7182" width="11.5703125" style="24" customWidth="1"/>
    <col min="7183" max="7183" width="10.28515625" style="24" bestFit="1" customWidth="1"/>
    <col min="7184" max="7184" width="15.85546875" style="24" customWidth="1"/>
    <col min="7185" max="7185" width="17" style="24" customWidth="1"/>
    <col min="7186" max="7186" width="17.42578125" style="24" customWidth="1"/>
    <col min="7187" max="7187" width="10.140625" style="24" bestFit="1" customWidth="1"/>
    <col min="7188" max="7424" width="9" style="24"/>
    <col min="7425" max="7425" width="4.140625" style="24" customWidth="1"/>
    <col min="7426" max="7426" width="4.28515625" style="24" customWidth="1"/>
    <col min="7427" max="7427" width="13.5703125" style="24" customWidth="1"/>
    <col min="7428" max="7428" width="65" style="24" customWidth="1"/>
    <col min="7429" max="7429" width="6.7109375" style="24" customWidth="1"/>
    <col min="7430" max="7430" width="8.42578125" style="24" customWidth="1"/>
    <col min="7431" max="7431" width="10" style="24" customWidth="1"/>
    <col min="7432" max="7432" width="15.7109375" style="24" customWidth="1"/>
    <col min="7433" max="7433" width="18.140625" style="24" customWidth="1"/>
    <col min="7434" max="7434" width="19.28515625" style="24" customWidth="1"/>
    <col min="7435" max="7435" width="13.85546875" style="24" customWidth="1"/>
    <col min="7436" max="7438" width="11.5703125" style="24" customWidth="1"/>
    <col min="7439" max="7439" width="10.28515625" style="24" bestFit="1" customWidth="1"/>
    <col min="7440" max="7440" width="15.85546875" style="24" customWidth="1"/>
    <col min="7441" max="7441" width="17" style="24" customWidth="1"/>
    <col min="7442" max="7442" width="17.42578125" style="24" customWidth="1"/>
    <col min="7443" max="7443" width="10.140625" style="24" bestFit="1" customWidth="1"/>
    <col min="7444" max="7680" width="9" style="24"/>
    <col min="7681" max="7681" width="4.140625" style="24" customWidth="1"/>
    <col min="7682" max="7682" width="4.28515625" style="24" customWidth="1"/>
    <col min="7683" max="7683" width="13.5703125" style="24" customWidth="1"/>
    <col min="7684" max="7684" width="65" style="24" customWidth="1"/>
    <col min="7685" max="7685" width="6.7109375" style="24" customWidth="1"/>
    <col min="7686" max="7686" width="8.42578125" style="24" customWidth="1"/>
    <col min="7687" max="7687" width="10" style="24" customWidth="1"/>
    <col min="7688" max="7688" width="15.7109375" style="24" customWidth="1"/>
    <col min="7689" max="7689" width="18.140625" style="24" customWidth="1"/>
    <col min="7690" max="7690" width="19.28515625" style="24" customWidth="1"/>
    <col min="7691" max="7691" width="13.85546875" style="24" customWidth="1"/>
    <col min="7692" max="7694" width="11.5703125" style="24" customWidth="1"/>
    <col min="7695" max="7695" width="10.28515625" style="24" bestFit="1" customWidth="1"/>
    <col min="7696" max="7696" width="15.85546875" style="24" customWidth="1"/>
    <col min="7697" max="7697" width="17" style="24" customWidth="1"/>
    <col min="7698" max="7698" width="17.42578125" style="24" customWidth="1"/>
    <col min="7699" max="7699" width="10.140625" style="24" bestFit="1" customWidth="1"/>
    <col min="7700" max="7936" width="9" style="24"/>
    <col min="7937" max="7937" width="4.140625" style="24" customWidth="1"/>
    <col min="7938" max="7938" width="4.28515625" style="24" customWidth="1"/>
    <col min="7939" max="7939" width="13.5703125" style="24" customWidth="1"/>
    <col min="7940" max="7940" width="65" style="24" customWidth="1"/>
    <col min="7941" max="7941" width="6.7109375" style="24" customWidth="1"/>
    <col min="7942" max="7942" width="8.42578125" style="24" customWidth="1"/>
    <col min="7943" max="7943" width="10" style="24" customWidth="1"/>
    <col min="7944" max="7944" width="15.7109375" style="24" customWidth="1"/>
    <col min="7945" max="7945" width="18.140625" style="24" customWidth="1"/>
    <col min="7946" max="7946" width="19.28515625" style="24" customWidth="1"/>
    <col min="7947" max="7947" width="13.85546875" style="24" customWidth="1"/>
    <col min="7948" max="7950" width="11.5703125" style="24" customWidth="1"/>
    <col min="7951" max="7951" width="10.28515625" style="24" bestFit="1" customWidth="1"/>
    <col min="7952" max="7952" width="15.85546875" style="24" customWidth="1"/>
    <col min="7953" max="7953" width="17" style="24" customWidth="1"/>
    <col min="7954" max="7954" width="17.42578125" style="24" customWidth="1"/>
    <col min="7955" max="7955" width="10.140625" style="24" bestFit="1" customWidth="1"/>
    <col min="7956" max="8192" width="9" style="24"/>
    <col min="8193" max="8193" width="4.140625" style="24" customWidth="1"/>
    <col min="8194" max="8194" width="4.28515625" style="24" customWidth="1"/>
    <col min="8195" max="8195" width="13.5703125" style="24" customWidth="1"/>
    <col min="8196" max="8196" width="65" style="24" customWidth="1"/>
    <col min="8197" max="8197" width="6.7109375" style="24" customWidth="1"/>
    <col min="8198" max="8198" width="8.42578125" style="24" customWidth="1"/>
    <col min="8199" max="8199" width="10" style="24" customWidth="1"/>
    <col min="8200" max="8200" width="15.7109375" style="24" customWidth="1"/>
    <col min="8201" max="8201" width="18.140625" style="24" customWidth="1"/>
    <col min="8202" max="8202" width="19.28515625" style="24" customWidth="1"/>
    <col min="8203" max="8203" width="13.85546875" style="24" customWidth="1"/>
    <col min="8204" max="8206" width="11.5703125" style="24" customWidth="1"/>
    <col min="8207" max="8207" width="10.28515625" style="24" bestFit="1" customWidth="1"/>
    <col min="8208" max="8208" width="15.85546875" style="24" customWidth="1"/>
    <col min="8209" max="8209" width="17" style="24" customWidth="1"/>
    <col min="8210" max="8210" width="17.42578125" style="24" customWidth="1"/>
    <col min="8211" max="8211" width="10.140625" style="24" bestFit="1" customWidth="1"/>
    <col min="8212" max="8448" width="9" style="24"/>
    <col min="8449" max="8449" width="4.140625" style="24" customWidth="1"/>
    <col min="8450" max="8450" width="4.28515625" style="24" customWidth="1"/>
    <col min="8451" max="8451" width="13.5703125" style="24" customWidth="1"/>
    <col min="8452" max="8452" width="65" style="24" customWidth="1"/>
    <col min="8453" max="8453" width="6.7109375" style="24" customWidth="1"/>
    <col min="8454" max="8454" width="8.42578125" style="24" customWidth="1"/>
    <col min="8455" max="8455" width="10" style="24" customWidth="1"/>
    <col min="8456" max="8456" width="15.7109375" style="24" customWidth="1"/>
    <col min="8457" max="8457" width="18.140625" style="24" customWidth="1"/>
    <col min="8458" max="8458" width="19.28515625" style="24" customWidth="1"/>
    <col min="8459" max="8459" width="13.85546875" style="24" customWidth="1"/>
    <col min="8460" max="8462" width="11.5703125" style="24" customWidth="1"/>
    <col min="8463" max="8463" width="10.28515625" style="24" bestFit="1" customWidth="1"/>
    <col min="8464" max="8464" width="15.85546875" style="24" customWidth="1"/>
    <col min="8465" max="8465" width="17" style="24" customWidth="1"/>
    <col min="8466" max="8466" width="17.42578125" style="24" customWidth="1"/>
    <col min="8467" max="8467" width="10.140625" style="24" bestFit="1" customWidth="1"/>
    <col min="8468" max="8704" width="9" style="24"/>
    <col min="8705" max="8705" width="4.140625" style="24" customWidth="1"/>
    <col min="8706" max="8706" width="4.28515625" style="24" customWidth="1"/>
    <col min="8707" max="8707" width="13.5703125" style="24" customWidth="1"/>
    <col min="8708" max="8708" width="65" style="24" customWidth="1"/>
    <col min="8709" max="8709" width="6.7109375" style="24" customWidth="1"/>
    <col min="8710" max="8710" width="8.42578125" style="24" customWidth="1"/>
    <col min="8711" max="8711" width="10" style="24" customWidth="1"/>
    <col min="8712" max="8712" width="15.7109375" style="24" customWidth="1"/>
    <col min="8713" max="8713" width="18.140625" style="24" customWidth="1"/>
    <col min="8714" max="8714" width="19.28515625" style="24" customWidth="1"/>
    <col min="8715" max="8715" width="13.85546875" style="24" customWidth="1"/>
    <col min="8716" max="8718" width="11.5703125" style="24" customWidth="1"/>
    <col min="8719" max="8719" width="10.28515625" style="24" bestFit="1" customWidth="1"/>
    <col min="8720" max="8720" width="15.85546875" style="24" customWidth="1"/>
    <col min="8721" max="8721" width="17" style="24" customWidth="1"/>
    <col min="8722" max="8722" width="17.42578125" style="24" customWidth="1"/>
    <col min="8723" max="8723" width="10.140625" style="24" bestFit="1" customWidth="1"/>
    <col min="8724" max="8960" width="9" style="24"/>
    <col min="8961" max="8961" width="4.140625" style="24" customWidth="1"/>
    <col min="8962" max="8962" width="4.28515625" style="24" customWidth="1"/>
    <col min="8963" max="8963" width="13.5703125" style="24" customWidth="1"/>
    <col min="8964" max="8964" width="65" style="24" customWidth="1"/>
    <col min="8965" max="8965" width="6.7109375" style="24" customWidth="1"/>
    <col min="8966" max="8966" width="8.42578125" style="24" customWidth="1"/>
    <col min="8967" max="8967" width="10" style="24" customWidth="1"/>
    <col min="8968" max="8968" width="15.7109375" style="24" customWidth="1"/>
    <col min="8969" max="8969" width="18.140625" style="24" customWidth="1"/>
    <col min="8970" max="8970" width="19.28515625" style="24" customWidth="1"/>
    <col min="8971" max="8971" width="13.85546875" style="24" customWidth="1"/>
    <col min="8972" max="8974" width="11.5703125" style="24" customWidth="1"/>
    <col min="8975" max="8975" width="10.28515625" style="24" bestFit="1" customWidth="1"/>
    <col min="8976" max="8976" width="15.85546875" style="24" customWidth="1"/>
    <col min="8977" max="8977" width="17" style="24" customWidth="1"/>
    <col min="8978" max="8978" width="17.42578125" style="24" customWidth="1"/>
    <col min="8979" max="8979" width="10.140625" style="24" bestFit="1" customWidth="1"/>
    <col min="8980" max="9216" width="9" style="24"/>
    <col min="9217" max="9217" width="4.140625" style="24" customWidth="1"/>
    <col min="9218" max="9218" width="4.28515625" style="24" customWidth="1"/>
    <col min="9219" max="9219" width="13.5703125" style="24" customWidth="1"/>
    <col min="9220" max="9220" width="65" style="24" customWidth="1"/>
    <col min="9221" max="9221" width="6.7109375" style="24" customWidth="1"/>
    <col min="9222" max="9222" width="8.42578125" style="24" customWidth="1"/>
    <col min="9223" max="9223" width="10" style="24" customWidth="1"/>
    <col min="9224" max="9224" width="15.7109375" style="24" customWidth="1"/>
    <col min="9225" max="9225" width="18.140625" style="24" customWidth="1"/>
    <col min="9226" max="9226" width="19.28515625" style="24" customWidth="1"/>
    <col min="9227" max="9227" width="13.85546875" style="24" customWidth="1"/>
    <col min="9228" max="9230" width="11.5703125" style="24" customWidth="1"/>
    <col min="9231" max="9231" width="10.28515625" style="24" bestFit="1" customWidth="1"/>
    <col min="9232" max="9232" width="15.85546875" style="24" customWidth="1"/>
    <col min="9233" max="9233" width="17" style="24" customWidth="1"/>
    <col min="9234" max="9234" width="17.42578125" style="24" customWidth="1"/>
    <col min="9235" max="9235" width="10.140625" style="24" bestFit="1" customWidth="1"/>
    <col min="9236" max="9472" width="9" style="24"/>
    <col min="9473" max="9473" width="4.140625" style="24" customWidth="1"/>
    <col min="9474" max="9474" width="4.28515625" style="24" customWidth="1"/>
    <col min="9475" max="9475" width="13.5703125" style="24" customWidth="1"/>
    <col min="9476" max="9476" width="65" style="24" customWidth="1"/>
    <col min="9477" max="9477" width="6.7109375" style="24" customWidth="1"/>
    <col min="9478" max="9478" width="8.42578125" style="24" customWidth="1"/>
    <col min="9479" max="9479" width="10" style="24" customWidth="1"/>
    <col min="9480" max="9480" width="15.7109375" style="24" customWidth="1"/>
    <col min="9481" max="9481" width="18.140625" style="24" customWidth="1"/>
    <col min="9482" max="9482" width="19.28515625" style="24" customWidth="1"/>
    <col min="9483" max="9483" width="13.85546875" style="24" customWidth="1"/>
    <col min="9484" max="9486" width="11.5703125" style="24" customWidth="1"/>
    <col min="9487" max="9487" width="10.28515625" style="24" bestFit="1" customWidth="1"/>
    <col min="9488" max="9488" width="15.85546875" style="24" customWidth="1"/>
    <col min="9489" max="9489" width="17" style="24" customWidth="1"/>
    <col min="9490" max="9490" width="17.42578125" style="24" customWidth="1"/>
    <col min="9491" max="9491" width="10.140625" style="24" bestFit="1" customWidth="1"/>
    <col min="9492" max="9728" width="9" style="24"/>
    <col min="9729" max="9729" width="4.140625" style="24" customWidth="1"/>
    <col min="9730" max="9730" width="4.28515625" style="24" customWidth="1"/>
    <col min="9731" max="9731" width="13.5703125" style="24" customWidth="1"/>
    <col min="9732" max="9732" width="65" style="24" customWidth="1"/>
    <col min="9733" max="9733" width="6.7109375" style="24" customWidth="1"/>
    <col min="9734" max="9734" width="8.42578125" style="24" customWidth="1"/>
    <col min="9735" max="9735" width="10" style="24" customWidth="1"/>
    <col min="9736" max="9736" width="15.7109375" style="24" customWidth="1"/>
    <col min="9737" max="9737" width="18.140625" style="24" customWidth="1"/>
    <col min="9738" max="9738" width="19.28515625" style="24" customWidth="1"/>
    <col min="9739" max="9739" width="13.85546875" style="24" customWidth="1"/>
    <col min="9740" max="9742" width="11.5703125" style="24" customWidth="1"/>
    <col min="9743" max="9743" width="10.28515625" style="24" bestFit="1" customWidth="1"/>
    <col min="9744" max="9744" width="15.85546875" style="24" customWidth="1"/>
    <col min="9745" max="9745" width="17" style="24" customWidth="1"/>
    <col min="9746" max="9746" width="17.42578125" style="24" customWidth="1"/>
    <col min="9747" max="9747" width="10.140625" style="24" bestFit="1" customWidth="1"/>
    <col min="9748" max="9984" width="9" style="24"/>
    <col min="9985" max="9985" width="4.140625" style="24" customWidth="1"/>
    <col min="9986" max="9986" width="4.28515625" style="24" customWidth="1"/>
    <col min="9987" max="9987" width="13.5703125" style="24" customWidth="1"/>
    <col min="9988" max="9988" width="65" style="24" customWidth="1"/>
    <col min="9989" max="9989" width="6.7109375" style="24" customWidth="1"/>
    <col min="9990" max="9990" width="8.42578125" style="24" customWidth="1"/>
    <col min="9991" max="9991" width="10" style="24" customWidth="1"/>
    <col min="9992" max="9992" width="15.7109375" style="24" customWidth="1"/>
    <col min="9993" max="9993" width="18.140625" style="24" customWidth="1"/>
    <col min="9994" max="9994" width="19.28515625" style="24" customWidth="1"/>
    <col min="9995" max="9995" width="13.85546875" style="24" customWidth="1"/>
    <col min="9996" max="9998" width="11.5703125" style="24" customWidth="1"/>
    <col min="9999" max="9999" width="10.28515625" style="24" bestFit="1" customWidth="1"/>
    <col min="10000" max="10000" width="15.85546875" style="24" customWidth="1"/>
    <col min="10001" max="10001" width="17" style="24" customWidth="1"/>
    <col min="10002" max="10002" width="17.42578125" style="24" customWidth="1"/>
    <col min="10003" max="10003" width="10.140625" style="24" bestFit="1" customWidth="1"/>
    <col min="10004" max="10240" width="9" style="24"/>
    <col min="10241" max="10241" width="4.140625" style="24" customWidth="1"/>
    <col min="10242" max="10242" width="4.28515625" style="24" customWidth="1"/>
    <col min="10243" max="10243" width="13.5703125" style="24" customWidth="1"/>
    <col min="10244" max="10244" width="65" style="24" customWidth="1"/>
    <col min="10245" max="10245" width="6.7109375" style="24" customWidth="1"/>
    <col min="10246" max="10246" width="8.42578125" style="24" customWidth="1"/>
    <col min="10247" max="10247" width="10" style="24" customWidth="1"/>
    <col min="10248" max="10248" width="15.7109375" style="24" customWidth="1"/>
    <col min="10249" max="10249" width="18.140625" style="24" customWidth="1"/>
    <col min="10250" max="10250" width="19.28515625" style="24" customWidth="1"/>
    <col min="10251" max="10251" width="13.85546875" style="24" customWidth="1"/>
    <col min="10252" max="10254" width="11.5703125" style="24" customWidth="1"/>
    <col min="10255" max="10255" width="10.28515625" style="24" bestFit="1" customWidth="1"/>
    <col min="10256" max="10256" width="15.85546875" style="24" customWidth="1"/>
    <col min="10257" max="10257" width="17" style="24" customWidth="1"/>
    <col min="10258" max="10258" width="17.42578125" style="24" customWidth="1"/>
    <col min="10259" max="10259" width="10.140625" style="24" bestFit="1" customWidth="1"/>
    <col min="10260" max="10496" width="9" style="24"/>
    <col min="10497" max="10497" width="4.140625" style="24" customWidth="1"/>
    <col min="10498" max="10498" width="4.28515625" style="24" customWidth="1"/>
    <col min="10499" max="10499" width="13.5703125" style="24" customWidth="1"/>
    <col min="10500" max="10500" width="65" style="24" customWidth="1"/>
    <col min="10501" max="10501" width="6.7109375" style="24" customWidth="1"/>
    <col min="10502" max="10502" width="8.42578125" style="24" customWidth="1"/>
    <col min="10503" max="10503" width="10" style="24" customWidth="1"/>
    <col min="10504" max="10504" width="15.7109375" style="24" customWidth="1"/>
    <col min="10505" max="10505" width="18.140625" style="24" customWidth="1"/>
    <col min="10506" max="10506" width="19.28515625" style="24" customWidth="1"/>
    <col min="10507" max="10507" width="13.85546875" style="24" customWidth="1"/>
    <col min="10508" max="10510" width="11.5703125" style="24" customWidth="1"/>
    <col min="10511" max="10511" width="10.28515625" style="24" bestFit="1" customWidth="1"/>
    <col min="10512" max="10512" width="15.85546875" style="24" customWidth="1"/>
    <col min="10513" max="10513" width="17" style="24" customWidth="1"/>
    <col min="10514" max="10514" width="17.42578125" style="24" customWidth="1"/>
    <col min="10515" max="10515" width="10.140625" style="24" bestFit="1" customWidth="1"/>
    <col min="10516" max="10752" width="9" style="24"/>
    <col min="10753" max="10753" width="4.140625" style="24" customWidth="1"/>
    <col min="10754" max="10754" width="4.28515625" style="24" customWidth="1"/>
    <col min="10755" max="10755" width="13.5703125" style="24" customWidth="1"/>
    <col min="10756" max="10756" width="65" style="24" customWidth="1"/>
    <col min="10757" max="10757" width="6.7109375" style="24" customWidth="1"/>
    <col min="10758" max="10758" width="8.42578125" style="24" customWidth="1"/>
    <col min="10759" max="10759" width="10" style="24" customWidth="1"/>
    <col min="10760" max="10760" width="15.7109375" style="24" customWidth="1"/>
    <col min="10761" max="10761" width="18.140625" style="24" customWidth="1"/>
    <col min="10762" max="10762" width="19.28515625" style="24" customWidth="1"/>
    <col min="10763" max="10763" width="13.85546875" style="24" customWidth="1"/>
    <col min="10764" max="10766" width="11.5703125" style="24" customWidth="1"/>
    <col min="10767" max="10767" width="10.28515625" style="24" bestFit="1" customWidth="1"/>
    <col min="10768" max="10768" width="15.85546875" style="24" customWidth="1"/>
    <col min="10769" max="10769" width="17" style="24" customWidth="1"/>
    <col min="10770" max="10770" width="17.42578125" style="24" customWidth="1"/>
    <col min="10771" max="10771" width="10.140625" style="24" bestFit="1" customWidth="1"/>
    <col min="10772" max="11008" width="9" style="24"/>
    <col min="11009" max="11009" width="4.140625" style="24" customWidth="1"/>
    <col min="11010" max="11010" width="4.28515625" style="24" customWidth="1"/>
    <col min="11011" max="11011" width="13.5703125" style="24" customWidth="1"/>
    <col min="11012" max="11012" width="65" style="24" customWidth="1"/>
    <col min="11013" max="11013" width="6.7109375" style="24" customWidth="1"/>
    <col min="11014" max="11014" width="8.42578125" style="24" customWidth="1"/>
    <col min="11015" max="11015" width="10" style="24" customWidth="1"/>
    <col min="11016" max="11016" width="15.7109375" style="24" customWidth="1"/>
    <col min="11017" max="11017" width="18.140625" style="24" customWidth="1"/>
    <col min="11018" max="11018" width="19.28515625" style="24" customWidth="1"/>
    <col min="11019" max="11019" width="13.85546875" style="24" customWidth="1"/>
    <col min="11020" max="11022" width="11.5703125" style="24" customWidth="1"/>
    <col min="11023" max="11023" width="10.28515625" style="24" bestFit="1" customWidth="1"/>
    <col min="11024" max="11024" width="15.85546875" style="24" customWidth="1"/>
    <col min="11025" max="11025" width="17" style="24" customWidth="1"/>
    <col min="11026" max="11026" width="17.42578125" style="24" customWidth="1"/>
    <col min="11027" max="11027" width="10.140625" style="24" bestFit="1" customWidth="1"/>
    <col min="11028" max="11264" width="9" style="24"/>
    <col min="11265" max="11265" width="4.140625" style="24" customWidth="1"/>
    <col min="11266" max="11266" width="4.28515625" style="24" customWidth="1"/>
    <col min="11267" max="11267" width="13.5703125" style="24" customWidth="1"/>
    <col min="11268" max="11268" width="65" style="24" customWidth="1"/>
    <col min="11269" max="11269" width="6.7109375" style="24" customWidth="1"/>
    <col min="11270" max="11270" width="8.42578125" style="24" customWidth="1"/>
    <col min="11271" max="11271" width="10" style="24" customWidth="1"/>
    <col min="11272" max="11272" width="15.7109375" style="24" customWidth="1"/>
    <col min="11273" max="11273" width="18.140625" style="24" customWidth="1"/>
    <col min="11274" max="11274" width="19.28515625" style="24" customWidth="1"/>
    <col min="11275" max="11275" width="13.85546875" style="24" customWidth="1"/>
    <col min="11276" max="11278" width="11.5703125" style="24" customWidth="1"/>
    <col min="11279" max="11279" width="10.28515625" style="24" bestFit="1" customWidth="1"/>
    <col min="11280" max="11280" width="15.85546875" style="24" customWidth="1"/>
    <col min="11281" max="11281" width="17" style="24" customWidth="1"/>
    <col min="11282" max="11282" width="17.42578125" style="24" customWidth="1"/>
    <col min="11283" max="11283" width="10.140625" style="24" bestFit="1" customWidth="1"/>
    <col min="11284" max="11520" width="9" style="24"/>
    <col min="11521" max="11521" width="4.140625" style="24" customWidth="1"/>
    <col min="11522" max="11522" width="4.28515625" style="24" customWidth="1"/>
    <col min="11523" max="11523" width="13.5703125" style="24" customWidth="1"/>
    <col min="11524" max="11524" width="65" style="24" customWidth="1"/>
    <col min="11525" max="11525" width="6.7109375" style="24" customWidth="1"/>
    <col min="11526" max="11526" width="8.42578125" style="24" customWidth="1"/>
    <col min="11527" max="11527" width="10" style="24" customWidth="1"/>
    <col min="11528" max="11528" width="15.7109375" style="24" customWidth="1"/>
    <col min="11529" max="11529" width="18.140625" style="24" customWidth="1"/>
    <col min="11530" max="11530" width="19.28515625" style="24" customWidth="1"/>
    <col min="11531" max="11531" width="13.85546875" style="24" customWidth="1"/>
    <col min="11532" max="11534" width="11.5703125" style="24" customWidth="1"/>
    <col min="11535" max="11535" width="10.28515625" style="24" bestFit="1" customWidth="1"/>
    <col min="11536" max="11536" width="15.85546875" style="24" customWidth="1"/>
    <col min="11537" max="11537" width="17" style="24" customWidth="1"/>
    <col min="11538" max="11538" width="17.42578125" style="24" customWidth="1"/>
    <col min="11539" max="11539" width="10.140625" style="24" bestFit="1" customWidth="1"/>
    <col min="11540" max="11776" width="9" style="24"/>
    <col min="11777" max="11777" width="4.140625" style="24" customWidth="1"/>
    <col min="11778" max="11778" width="4.28515625" style="24" customWidth="1"/>
    <col min="11779" max="11779" width="13.5703125" style="24" customWidth="1"/>
    <col min="11780" max="11780" width="65" style="24" customWidth="1"/>
    <col min="11781" max="11781" width="6.7109375" style="24" customWidth="1"/>
    <col min="11782" max="11782" width="8.42578125" style="24" customWidth="1"/>
    <col min="11783" max="11783" width="10" style="24" customWidth="1"/>
    <col min="11784" max="11784" width="15.7109375" style="24" customWidth="1"/>
    <col min="11785" max="11785" width="18.140625" style="24" customWidth="1"/>
    <col min="11786" max="11786" width="19.28515625" style="24" customWidth="1"/>
    <col min="11787" max="11787" width="13.85546875" style="24" customWidth="1"/>
    <col min="11788" max="11790" width="11.5703125" style="24" customWidth="1"/>
    <col min="11791" max="11791" width="10.28515625" style="24" bestFit="1" customWidth="1"/>
    <col min="11792" max="11792" width="15.85546875" style="24" customWidth="1"/>
    <col min="11793" max="11793" width="17" style="24" customWidth="1"/>
    <col min="11794" max="11794" width="17.42578125" style="24" customWidth="1"/>
    <col min="11795" max="11795" width="10.140625" style="24" bestFit="1" customWidth="1"/>
    <col min="11796" max="12032" width="9" style="24"/>
    <col min="12033" max="12033" width="4.140625" style="24" customWidth="1"/>
    <col min="12034" max="12034" width="4.28515625" style="24" customWidth="1"/>
    <col min="12035" max="12035" width="13.5703125" style="24" customWidth="1"/>
    <col min="12036" max="12036" width="65" style="24" customWidth="1"/>
    <col min="12037" max="12037" width="6.7109375" style="24" customWidth="1"/>
    <col min="12038" max="12038" width="8.42578125" style="24" customWidth="1"/>
    <col min="12039" max="12039" width="10" style="24" customWidth="1"/>
    <col min="12040" max="12040" width="15.7109375" style="24" customWidth="1"/>
    <col min="12041" max="12041" width="18.140625" style="24" customWidth="1"/>
    <col min="12042" max="12042" width="19.28515625" style="24" customWidth="1"/>
    <col min="12043" max="12043" width="13.85546875" style="24" customWidth="1"/>
    <col min="12044" max="12046" width="11.5703125" style="24" customWidth="1"/>
    <col min="12047" max="12047" width="10.28515625" style="24" bestFit="1" customWidth="1"/>
    <col min="12048" max="12048" width="15.85546875" style="24" customWidth="1"/>
    <col min="12049" max="12049" width="17" style="24" customWidth="1"/>
    <col min="12050" max="12050" width="17.42578125" style="24" customWidth="1"/>
    <col min="12051" max="12051" width="10.140625" style="24" bestFit="1" customWidth="1"/>
    <col min="12052" max="12288" width="9" style="24"/>
    <col min="12289" max="12289" width="4.140625" style="24" customWidth="1"/>
    <col min="12290" max="12290" width="4.28515625" style="24" customWidth="1"/>
    <col min="12291" max="12291" width="13.5703125" style="24" customWidth="1"/>
    <col min="12292" max="12292" width="65" style="24" customWidth="1"/>
    <col min="12293" max="12293" width="6.7109375" style="24" customWidth="1"/>
    <col min="12294" max="12294" width="8.42578125" style="24" customWidth="1"/>
    <col min="12295" max="12295" width="10" style="24" customWidth="1"/>
    <col min="12296" max="12296" width="15.7109375" style="24" customWidth="1"/>
    <col min="12297" max="12297" width="18.140625" style="24" customWidth="1"/>
    <col min="12298" max="12298" width="19.28515625" style="24" customWidth="1"/>
    <col min="12299" max="12299" width="13.85546875" style="24" customWidth="1"/>
    <col min="12300" max="12302" width="11.5703125" style="24" customWidth="1"/>
    <col min="12303" max="12303" width="10.28515625" style="24" bestFit="1" customWidth="1"/>
    <col min="12304" max="12304" width="15.85546875" style="24" customWidth="1"/>
    <col min="12305" max="12305" width="17" style="24" customWidth="1"/>
    <col min="12306" max="12306" width="17.42578125" style="24" customWidth="1"/>
    <col min="12307" max="12307" width="10.140625" style="24" bestFit="1" customWidth="1"/>
    <col min="12308" max="12544" width="9" style="24"/>
    <col min="12545" max="12545" width="4.140625" style="24" customWidth="1"/>
    <col min="12546" max="12546" width="4.28515625" style="24" customWidth="1"/>
    <col min="12547" max="12547" width="13.5703125" style="24" customWidth="1"/>
    <col min="12548" max="12548" width="65" style="24" customWidth="1"/>
    <col min="12549" max="12549" width="6.7109375" style="24" customWidth="1"/>
    <col min="12550" max="12550" width="8.42578125" style="24" customWidth="1"/>
    <col min="12551" max="12551" width="10" style="24" customWidth="1"/>
    <col min="12552" max="12552" width="15.7109375" style="24" customWidth="1"/>
    <col min="12553" max="12553" width="18.140625" style="24" customWidth="1"/>
    <col min="12554" max="12554" width="19.28515625" style="24" customWidth="1"/>
    <col min="12555" max="12555" width="13.85546875" style="24" customWidth="1"/>
    <col min="12556" max="12558" width="11.5703125" style="24" customWidth="1"/>
    <col min="12559" max="12559" width="10.28515625" style="24" bestFit="1" customWidth="1"/>
    <col min="12560" max="12560" width="15.85546875" style="24" customWidth="1"/>
    <col min="12561" max="12561" width="17" style="24" customWidth="1"/>
    <col min="12562" max="12562" width="17.42578125" style="24" customWidth="1"/>
    <col min="12563" max="12563" width="10.140625" style="24" bestFit="1" customWidth="1"/>
    <col min="12564" max="12800" width="9" style="24"/>
    <col min="12801" max="12801" width="4.140625" style="24" customWidth="1"/>
    <col min="12802" max="12802" width="4.28515625" style="24" customWidth="1"/>
    <col min="12803" max="12803" width="13.5703125" style="24" customWidth="1"/>
    <col min="12804" max="12804" width="65" style="24" customWidth="1"/>
    <col min="12805" max="12805" width="6.7109375" style="24" customWidth="1"/>
    <col min="12806" max="12806" width="8.42578125" style="24" customWidth="1"/>
    <col min="12807" max="12807" width="10" style="24" customWidth="1"/>
    <col min="12808" max="12808" width="15.7109375" style="24" customWidth="1"/>
    <col min="12809" max="12809" width="18.140625" style="24" customWidth="1"/>
    <col min="12810" max="12810" width="19.28515625" style="24" customWidth="1"/>
    <col min="12811" max="12811" width="13.85546875" style="24" customWidth="1"/>
    <col min="12812" max="12814" width="11.5703125" style="24" customWidth="1"/>
    <col min="12815" max="12815" width="10.28515625" style="24" bestFit="1" customWidth="1"/>
    <col min="12816" max="12816" width="15.85546875" style="24" customWidth="1"/>
    <col min="12817" max="12817" width="17" style="24" customWidth="1"/>
    <col min="12818" max="12818" width="17.42578125" style="24" customWidth="1"/>
    <col min="12819" max="12819" width="10.140625" style="24" bestFit="1" customWidth="1"/>
    <col min="12820" max="13056" width="9" style="24"/>
    <col min="13057" max="13057" width="4.140625" style="24" customWidth="1"/>
    <col min="13058" max="13058" width="4.28515625" style="24" customWidth="1"/>
    <col min="13059" max="13059" width="13.5703125" style="24" customWidth="1"/>
    <col min="13060" max="13060" width="65" style="24" customWidth="1"/>
    <col min="13061" max="13061" width="6.7109375" style="24" customWidth="1"/>
    <col min="13062" max="13062" width="8.42578125" style="24" customWidth="1"/>
    <col min="13063" max="13063" width="10" style="24" customWidth="1"/>
    <col min="13064" max="13064" width="15.7109375" style="24" customWidth="1"/>
    <col min="13065" max="13065" width="18.140625" style="24" customWidth="1"/>
    <col min="13066" max="13066" width="19.28515625" style="24" customWidth="1"/>
    <col min="13067" max="13067" width="13.85546875" style="24" customWidth="1"/>
    <col min="13068" max="13070" width="11.5703125" style="24" customWidth="1"/>
    <col min="13071" max="13071" width="10.28515625" style="24" bestFit="1" customWidth="1"/>
    <col min="13072" max="13072" width="15.85546875" style="24" customWidth="1"/>
    <col min="13073" max="13073" width="17" style="24" customWidth="1"/>
    <col min="13074" max="13074" width="17.42578125" style="24" customWidth="1"/>
    <col min="13075" max="13075" width="10.140625" style="24" bestFit="1" customWidth="1"/>
    <col min="13076" max="13312" width="9" style="24"/>
    <col min="13313" max="13313" width="4.140625" style="24" customWidth="1"/>
    <col min="13314" max="13314" width="4.28515625" style="24" customWidth="1"/>
    <col min="13315" max="13315" width="13.5703125" style="24" customWidth="1"/>
    <col min="13316" max="13316" width="65" style="24" customWidth="1"/>
    <col min="13317" max="13317" width="6.7109375" style="24" customWidth="1"/>
    <col min="13318" max="13318" width="8.42578125" style="24" customWidth="1"/>
    <col min="13319" max="13319" width="10" style="24" customWidth="1"/>
    <col min="13320" max="13320" width="15.7109375" style="24" customWidth="1"/>
    <col min="13321" max="13321" width="18.140625" style="24" customWidth="1"/>
    <col min="13322" max="13322" width="19.28515625" style="24" customWidth="1"/>
    <col min="13323" max="13323" width="13.85546875" style="24" customWidth="1"/>
    <col min="13324" max="13326" width="11.5703125" style="24" customWidth="1"/>
    <col min="13327" max="13327" width="10.28515625" style="24" bestFit="1" customWidth="1"/>
    <col min="13328" max="13328" width="15.85546875" style="24" customWidth="1"/>
    <col min="13329" max="13329" width="17" style="24" customWidth="1"/>
    <col min="13330" max="13330" width="17.42578125" style="24" customWidth="1"/>
    <col min="13331" max="13331" width="10.140625" style="24" bestFit="1" customWidth="1"/>
    <col min="13332" max="13568" width="9" style="24"/>
    <col min="13569" max="13569" width="4.140625" style="24" customWidth="1"/>
    <col min="13570" max="13570" width="4.28515625" style="24" customWidth="1"/>
    <col min="13571" max="13571" width="13.5703125" style="24" customWidth="1"/>
    <col min="13572" max="13572" width="65" style="24" customWidth="1"/>
    <col min="13573" max="13573" width="6.7109375" style="24" customWidth="1"/>
    <col min="13574" max="13574" width="8.42578125" style="24" customWidth="1"/>
    <col min="13575" max="13575" width="10" style="24" customWidth="1"/>
    <col min="13576" max="13576" width="15.7109375" style="24" customWidth="1"/>
    <col min="13577" max="13577" width="18.140625" style="24" customWidth="1"/>
    <col min="13578" max="13578" width="19.28515625" style="24" customWidth="1"/>
    <col min="13579" max="13579" width="13.85546875" style="24" customWidth="1"/>
    <col min="13580" max="13582" width="11.5703125" style="24" customWidth="1"/>
    <col min="13583" max="13583" width="10.28515625" style="24" bestFit="1" customWidth="1"/>
    <col min="13584" max="13584" width="15.85546875" style="24" customWidth="1"/>
    <col min="13585" max="13585" width="17" style="24" customWidth="1"/>
    <col min="13586" max="13586" width="17.42578125" style="24" customWidth="1"/>
    <col min="13587" max="13587" width="10.140625" style="24" bestFit="1" customWidth="1"/>
    <col min="13588" max="13824" width="9" style="24"/>
    <col min="13825" max="13825" width="4.140625" style="24" customWidth="1"/>
    <col min="13826" max="13826" width="4.28515625" style="24" customWidth="1"/>
    <col min="13827" max="13827" width="13.5703125" style="24" customWidth="1"/>
    <col min="13828" max="13828" width="65" style="24" customWidth="1"/>
    <col min="13829" max="13829" width="6.7109375" style="24" customWidth="1"/>
    <col min="13830" max="13830" width="8.42578125" style="24" customWidth="1"/>
    <col min="13831" max="13831" width="10" style="24" customWidth="1"/>
    <col min="13832" max="13832" width="15.7109375" style="24" customWidth="1"/>
    <col min="13833" max="13833" width="18.140625" style="24" customWidth="1"/>
    <col min="13834" max="13834" width="19.28515625" style="24" customWidth="1"/>
    <col min="13835" max="13835" width="13.85546875" style="24" customWidth="1"/>
    <col min="13836" max="13838" width="11.5703125" style="24" customWidth="1"/>
    <col min="13839" max="13839" width="10.28515625" style="24" bestFit="1" customWidth="1"/>
    <col min="13840" max="13840" width="15.85546875" style="24" customWidth="1"/>
    <col min="13841" max="13841" width="17" style="24" customWidth="1"/>
    <col min="13842" max="13842" width="17.42578125" style="24" customWidth="1"/>
    <col min="13843" max="13843" width="10.140625" style="24" bestFit="1" customWidth="1"/>
    <col min="13844" max="14080" width="9" style="24"/>
    <col min="14081" max="14081" width="4.140625" style="24" customWidth="1"/>
    <col min="14082" max="14082" width="4.28515625" style="24" customWidth="1"/>
    <col min="14083" max="14083" width="13.5703125" style="24" customWidth="1"/>
    <col min="14084" max="14084" width="65" style="24" customWidth="1"/>
    <col min="14085" max="14085" width="6.7109375" style="24" customWidth="1"/>
    <col min="14086" max="14086" width="8.42578125" style="24" customWidth="1"/>
    <col min="14087" max="14087" width="10" style="24" customWidth="1"/>
    <col min="14088" max="14088" width="15.7109375" style="24" customWidth="1"/>
    <col min="14089" max="14089" width="18.140625" style="24" customWidth="1"/>
    <col min="14090" max="14090" width="19.28515625" style="24" customWidth="1"/>
    <col min="14091" max="14091" width="13.85546875" style="24" customWidth="1"/>
    <col min="14092" max="14094" width="11.5703125" style="24" customWidth="1"/>
    <col min="14095" max="14095" width="10.28515625" style="24" bestFit="1" customWidth="1"/>
    <col min="14096" max="14096" width="15.85546875" style="24" customWidth="1"/>
    <col min="14097" max="14097" width="17" style="24" customWidth="1"/>
    <col min="14098" max="14098" width="17.42578125" style="24" customWidth="1"/>
    <col min="14099" max="14099" width="10.140625" style="24" bestFit="1" customWidth="1"/>
    <col min="14100" max="14336" width="9" style="24"/>
    <col min="14337" max="14337" width="4.140625" style="24" customWidth="1"/>
    <col min="14338" max="14338" width="4.28515625" style="24" customWidth="1"/>
    <col min="14339" max="14339" width="13.5703125" style="24" customWidth="1"/>
    <col min="14340" max="14340" width="65" style="24" customWidth="1"/>
    <col min="14341" max="14341" width="6.7109375" style="24" customWidth="1"/>
    <col min="14342" max="14342" width="8.42578125" style="24" customWidth="1"/>
    <col min="14343" max="14343" width="10" style="24" customWidth="1"/>
    <col min="14344" max="14344" width="15.7109375" style="24" customWidth="1"/>
    <col min="14345" max="14345" width="18.140625" style="24" customWidth="1"/>
    <col min="14346" max="14346" width="19.28515625" style="24" customWidth="1"/>
    <col min="14347" max="14347" width="13.85546875" style="24" customWidth="1"/>
    <col min="14348" max="14350" width="11.5703125" style="24" customWidth="1"/>
    <col min="14351" max="14351" width="10.28515625" style="24" bestFit="1" customWidth="1"/>
    <col min="14352" max="14352" width="15.85546875" style="24" customWidth="1"/>
    <col min="14353" max="14353" width="17" style="24" customWidth="1"/>
    <col min="14354" max="14354" width="17.42578125" style="24" customWidth="1"/>
    <col min="14355" max="14355" width="10.140625" style="24" bestFit="1" customWidth="1"/>
    <col min="14356" max="14592" width="9" style="24"/>
    <col min="14593" max="14593" width="4.140625" style="24" customWidth="1"/>
    <col min="14594" max="14594" width="4.28515625" style="24" customWidth="1"/>
    <col min="14595" max="14595" width="13.5703125" style="24" customWidth="1"/>
    <col min="14596" max="14596" width="65" style="24" customWidth="1"/>
    <col min="14597" max="14597" width="6.7109375" style="24" customWidth="1"/>
    <col min="14598" max="14598" width="8.42578125" style="24" customWidth="1"/>
    <col min="14599" max="14599" width="10" style="24" customWidth="1"/>
    <col min="14600" max="14600" width="15.7109375" style="24" customWidth="1"/>
    <col min="14601" max="14601" width="18.140625" style="24" customWidth="1"/>
    <col min="14602" max="14602" width="19.28515625" style="24" customWidth="1"/>
    <col min="14603" max="14603" width="13.85546875" style="24" customWidth="1"/>
    <col min="14604" max="14606" width="11.5703125" style="24" customWidth="1"/>
    <col min="14607" max="14607" width="10.28515625" style="24" bestFit="1" customWidth="1"/>
    <col min="14608" max="14608" width="15.85546875" style="24" customWidth="1"/>
    <col min="14609" max="14609" width="17" style="24" customWidth="1"/>
    <col min="14610" max="14610" width="17.42578125" style="24" customWidth="1"/>
    <col min="14611" max="14611" width="10.140625" style="24" bestFit="1" customWidth="1"/>
    <col min="14612" max="14848" width="9" style="24"/>
    <col min="14849" max="14849" width="4.140625" style="24" customWidth="1"/>
    <col min="14850" max="14850" width="4.28515625" style="24" customWidth="1"/>
    <col min="14851" max="14851" width="13.5703125" style="24" customWidth="1"/>
    <col min="14852" max="14852" width="65" style="24" customWidth="1"/>
    <col min="14853" max="14853" width="6.7109375" style="24" customWidth="1"/>
    <col min="14854" max="14854" width="8.42578125" style="24" customWidth="1"/>
    <col min="14855" max="14855" width="10" style="24" customWidth="1"/>
    <col min="14856" max="14856" width="15.7109375" style="24" customWidth="1"/>
    <col min="14857" max="14857" width="18.140625" style="24" customWidth="1"/>
    <col min="14858" max="14858" width="19.28515625" style="24" customWidth="1"/>
    <col min="14859" max="14859" width="13.85546875" style="24" customWidth="1"/>
    <col min="14860" max="14862" width="11.5703125" style="24" customWidth="1"/>
    <col min="14863" max="14863" width="10.28515625" style="24" bestFit="1" customWidth="1"/>
    <col min="14864" max="14864" width="15.85546875" style="24" customWidth="1"/>
    <col min="14865" max="14865" width="17" style="24" customWidth="1"/>
    <col min="14866" max="14866" width="17.42578125" style="24" customWidth="1"/>
    <col min="14867" max="14867" width="10.140625" style="24" bestFit="1" customWidth="1"/>
    <col min="14868" max="15104" width="9" style="24"/>
    <col min="15105" max="15105" width="4.140625" style="24" customWidth="1"/>
    <col min="15106" max="15106" width="4.28515625" style="24" customWidth="1"/>
    <col min="15107" max="15107" width="13.5703125" style="24" customWidth="1"/>
    <col min="15108" max="15108" width="65" style="24" customWidth="1"/>
    <col min="15109" max="15109" width="6.7109375" style="24" customWidth="1"/>
    <col min="15110" max="15110" width="8.42578125" style="24" customWidth="1"/>
    <col min="15111" max="15111" width="10" style="24" customWidth="1"/>
    <col min="15112" max="15112" width="15.7109375" style="24" customWidth="1"/>
    <col min="15113" max="15113" width="18.140625" style="24" customWidth="1"/>
    <col min="15114" max="15114" width="19.28515625" style="24" customWidth="1"/>
    <col min="15115" max="15115" width="13.85546875" style="24" customWidth="1"/>
    <col min="15116" max="15118" width="11.5703125" style="24" customWidth="1"/>
    <col min="15119" max="15119" width="10.28515625" style="24" bestFit="1" customWidth="1"/>
    <col min="15120" max="15120" width="15.85546875" style="24" customWidth="1"/>
    <col min="15121" max="15121" width="17" style="24" customWidth="1"/>
    <col min="15122" max="15122" width="17.42578125" style="24" customWidth="1"/>
    <col min="15123" max="15123" width="10.140625" style="24" bestFit="1" customWidth="1"/>
    <col min="15124" max="15360" width="9" style="24"/>
    <col min="15361" max="15361" width="4.140625" style="24" customWidth="1"/>
    <col min="15362" max="15362" width="4.28515625" style="24" customWidth="1"/>
    <col min="15363" max="15363" width="13.5703125" style="24" customWidth="1"/>
    <col min="15364" max="15364" width="65" style="24" customWidth="1"/>
    <col min="15365" max="15365" width="6.7109375" style="24" customWidth="1"/>
    <col min="15366" max="15366" width="8.42578125" style="24" customWidth="1"/>
    <col min="15367" max="15367" width="10" style="24" customWidth="1"/>
    <col min="15368" max="15368" width="15.7109375" style="24" customWidth="1"/>
    <col min="15369" max="15369" width="18.140625" style="24" customWidth="1"/>
    <col min="15370" max="15370" width="19.28515625" style="24" customWidth="1"/>
    <col min="15371" max="15371" width="13.85546875" style="24" customWidth="1"/>
    <col min="15372" max="15374" width="11.5703125" style="24" customWidth="1"/>
    <col min="15375" max="15375" width="10.28515625" style="24" bestFit="1" customWidth="1"/>
    <col min="15376" max="15376" width="15.85546875" style="24" customWidth="1"/>
    <col min="15377" max="15377" width="17" style="24" customWidth="1"/>
    <col min="15378" max="15378" width="17.42578125" style="24" customWidth="1"/>
    <col min="15379" max="15379" width="10.140625" style="24" bestFit="1" customWidth="1"/>
    <col min="15380" max="15616" width="9" style="24"/>
    <col min="15617" max="15617" width="4.140625" style="24" customWidth="1"/>
    <col min="15618" max="15618" width="4.28515625" style="24" customWidth="1"/>
    <col min="15619" max="15619" width="13.5703125" style="24" customWidth="1"/>
    <col min="15620" max="15620" width="65" style="24" customWidth="1"/>
    <col min="15621" max="15621" width="6.7109375" style="24" customWidth="1"/>
    <col min="15622" max="15622" width="8.42578125" style="24" customWidth="1"/>
    <col min="15623" max="15623" width="10" style="24" customWidth="1"/>
    <col min="15624" max="15624" width="15.7109375" style="24" customWidth="1"/>
    <col min="15625" max="15625" width="18.140625" style="24" customWidth="1"/>
    <col min="15626" max="15626" width="19.28515625" style="24" customWidth="1"/>
    <col min="15627" max="15627" width="13.85546875" style="24" customWidth="1"/>
    <col min="15628" max="15630" width="11.5703125" style="24" customWidth="1"/>
    <col min="15631" max="15631" width="10.28515625" style="24" bestFit="1" customWidth="1"/>
    <col min="15632" max="15632" width="15.85546875" style="24" customWidth="1"/>
    <col min="15633" max="15633" width="17" style="24" customWidth="1"/>
    <col min="15634" max="15634" width="17.42578125" style="24" customWidth="1"/>
    <col min="15635" max="15635" width="10.140625" style="24" bestFit="1" customWidth="1"/>
    <col min="15636" max="15872" width="9" style="24"/>
    <col min="15873" max="15873" width="4.140625" style="24" customWidth="1"/>
    <col min="15874" max="15874" width="4.28515625" style="24" customWidth="1"/>
    <col min="15875" max="15875" width="13.5703125" style="24" customWidth="1"/>
    <col min="15876" max="15876" width="65" style="24" customWidth="1"/>
    <col min="15877" max="15877" width="6.7109375" style="24" customWidth="1"/>
    <col min="15878" max="15878" width="8.42578125" style="24" customWidth="1"/>
    <col min="15879" max="15879" width="10" style="24" customWidth="1"/>
    <col min="15880" max="15880" width="15.7109375" style="24" customWidth="1"/>
    <col min="15881" max="15881" width="18.140625" style="24" customWidth="1"/>
    <col min="15882" max="15882" width="19.28515625" style="24" customWidth="1"/>
    <col min="15883" max="15883" width="13.85546875" style="24" customWidth="1"/>
    <col min="15884" max="15886" width="11.5703125" style="24" customWidth="1"/>
    <col min="15887" max="15887" width="10.28515625" style="24" bestFit="1" customWidth="1"/>
    <col min="15888" max="15888" width="15.85546875" style="24" customWidth="1"/>
    <col min="15889" max="15889" width="17" style="24" customWidth="1"/>
    <col min="15890" max="15890" width="17.42578125" style="24" customWidth="1"/>
    <col min="15891" max="15891" width="10.140625" style="24" bestFit="1" customWidth="1"/>
    <col min="15892" max="16128" width="9" style="24"/>
    <col min="16129" max="16129" width="4.140625" style="24" customWidth="1"/>
    <col min="16130" max="16130" width="4.28515625" style="24" customWidth="1"/>
    <col min="16131" max="16131" width="13.5703125" style="24" customWidth="1"/>
    <col min="16132" max="16132" width="65" style="24" customWidth="1"/>
    <col min="16133" max="16133" width="6.7109375" style="24" customWidth="1"/>
    <col min="16134" max="16134" width="8.42578125" style="24" customWidth="1"/>
    <col min="16135" max="16135" width="10" style="24" customWidth="1"/>
    <col min="16136" max="16136" width="15.7109375" style="24" customWidth="1"/>
    <col min="16137" max="16137" width="18.140625" style="24" customWidth="1"/>
    <col min="16138" max="16138" width="19.28515625" style="24" customWidth="1"/>
    <col min="16139" max="16139" width="13.85546875" style="24" customWidth="1"/>
    <col min="16140" max="16142" width="11.5703125" style="24" customWidth="1"/>
    <col min="16143" max="16143" width="10.28515625" style="24" bestFit="1" customWidth="1"/>
    <col min="16144" max="16144" width="15.85546875" style="24" customWidth="1"/>
    <col min="16145" max="16145" width="17" style="24" customWidth="1"/>
    <col min="16146" max="16146" width="17.42578125" style="24" customWidth="1"/>
    <col min="16147" max="16147" width="10.140625" style="24" bestFit="1" customWidth="1"/>
    <col min="16148" max="16384" width="9" style="24"/>
  </cols>
  <sheetData>
    <row r="1" spans="1:108" s="3" customFormat="1" ht="20.25" customHeight="1">
      <c r="A1" s="1" t="s">
        <v>236</v>
      </c>
      <c r="B1" s="2"/>
      <c r="C1" s="2"/>
      <c r="D1" s="2"/>
      <c r="E1" s="2"/>
      <c r="F1" s="2"/>
      <c r="G1" s="2"/>
      <c r="H1" s="2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</row>
    <row r="2" spans="1:108" s="43" customFormat="1" ht="13.5" customHeight="1">
      <c r="A2" s="301" t="s">
        <v>1</v>
      </c>
      <c r="B2" s="302"/>
      <c r="C2" s="302"/>
      <c r="D2" s="302"/>
      <c r="E2" s="302"/>
      <c r="F2" s="302"/>
      <c r="G2" s="302"/>
      <c r="H2" s="302"/>
      <c r="I2" s="302"/>
      <c r="J2" s="39"/>
      <c r="K2" s="40"/>
      <c r="L2" s="38"/>
      <c r="M2" s="38"/>
      <c r="N2" s="38"/>
      <c r="O2" s="41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</row>
    <row r="3" spans="1:108" s="48" customFormat="1" ht="13.5" customHeight="1">
      <c r="A3" s="303" t="s">
        <v>209</v>
      </c>
      <c r="B3" s="304"/>
      <c r="C3" s="304"/>
      <c r="D3" s="304"/>
      <c r="E3" s="10"/>
      <c r="F3" s="10"/>
      <c r="G3" s="44"/>
      <c r="H3" s="44"/>
      <c r="I3" s="45"/>
      <c r="J3" s="46"/>
      <c r="K3" s="40"/>
      <c r="L3" s="38"/>
      <c r="M3" s="38"/>
      <c r="N3" s="38"/>
      <c r="O3" s="46"/>
      <c r="P3" s="47"/>
      <c r="Q3" s="41"/>
      <c r="R3" s="41"/>
      <c r="S3" s="41"/>
      <c r="T3" s="41"/>
      <c r="U3" s="41"/>
      <c r="V3" s="41"/>
      <c r="W3" s="41"/>
      <c r="X3" s="41"/>
      <c r="Y3" s="41"/>
      <c r="Z3" s="47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</row>
    <row r="4" spans="1:108" s="48" customFormat="1" ht="13.5" customHeight="1">
      <c r="A4" s="49" t="s">
        <v>19</v>
      </c>
      <c r="B4" s="50"/>
      <c r="C4" s="50"/>
      <c r="D4" s="50"/>
      <c r="E4" s="10"/>
      <c r="F4" s="10"/>
      <c r="G4" s="44"/>
      <c r="H4" s="44"/>
      <c r="I4" s="45"/>
      <c r="J4" s="46"/>
      <c r="K4" s="40"/>
      <c r="L4" s="38"/>
      <c r="M4" s="38"/>
      <c r="N4" s="38"/>
      <c r="O4" s="46"/>
      <c r="P4" s="47"/>
      <c r="Q4" s="41"/>
      <c r="R4" s="41"/>
      <c r="S4" s="41"/>
      <c r="T4" s="41"/>
      <c r="U4" s="41"/>
      <c r="V4" s="41"/>
      <c r="W4" s="41"/>
      <c r="X4" s="41"/>
      <c r="Y4" s="41"/>
      <c r="Z4" s="47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  <c r="CR4" s="41"/>
      <c r="CS4" s="41"/>
      <c r="CT4" s="41"/>
      <c r="CU4" s="41"/>
      <c r="CV4" s="41"/>
      <c r="CW4" s="41"/>
      <c r="CX4" s="41"/>
      <c r="CY4" s="41"/>
      <c r="CZ4" s="41"/>
      <c r="DA4" s="41"/>
      <c r="DB4" s="41"/>
      <c r="DC4" s="41"/>
      <c r="DD4" s="41"/>
    </row>
    <row r="5" spans="1:108" s="52" customFormat="1" ht="13.5" customHeight="1">
      <c r="A5" s="10" t="s">
        <v>2</v>
      </c>
      <c r="B5" s="51"/>
      <c r="C5" s="51"/>
      <c r="D5" s="10"/>
      <c r="E5" s="10"/>
      <c r="F5" s="44"/>
      <c r="G5" s="44"/>
      <c r="H5" s="46"/>
      <c r="J5" s="38"/>
      <c r="K5" s="40"/>
      <c r="L5" s="38"/>
      <c r="M5" s="38"/>
      <c r="N5" s="38"/>
      <c r="O5" s="38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38"/>
      <c r="AI5" s="38"/>
      <c r="AJ5" s="38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</row>
    <row r="6" spans="1:108" s="3" customFormat="1" ht="12.75" customHeight="1">
      <c r="A6" s="14"/>
      <c r="B6" s="14"/>
      <c r="C6" s="14"/>
      <c r="D6" s="53"/>
      <c r="E6" s="14"/>
      <c r="F6" s="14"/>
      <c r="G6" s="2"/>
      <c r="H6" s="2"/>
      <c r="I6" s="38"/>
      <c r="J6" s="54"/>
      <c r="K6" s="40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</row>
    <row r="7" spans="1:108" s="3" customFormat="1" ht="24.75" customHeight="1">
      <c r="A7" s="55" t="s">
        <v>20</v>
      </c>
      <c r="B7" s="55" t="s">
        <v>21</v>
      </c>
      <c r="C7" s="55" t="s">
        <v>22</v>
      </c>
      <c r="D7" s="55" t="s">
        <v>4</v>
      </c>
      <c r="E7" s="55" t="s">
        <v>23</v>
      </c>
      <c r="F7" s="55" t="s">
        <v>24</v>
      </c>
      <c r="G7" s="55" t="s">
        <v>25</v>
      </c>
      <c r="H7" s="55" t="s">
        <v>26</v>
      </c>
      <c r="I7" s="55" t="s">
        <v>27</v>
      </c>
      <c r="J7" s="56"/>
      <c r="K7" s="40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</row>
    <row r="8" spans="1:108" s="3" customFormat="1" ht="12.75" customHeight="1">
      <c r="A8" s="55" t="s">
        <v>28</v>
      </c>
      <c r="B8" s="55" t="s">
        <v>29</v>
      </c>
      <c r="C8" s="55" t="s">
        <v>30</v>
      </c>
      <c r="D8" s="55" t="s">
        <v>31</v>
      </c>
      <c r="E8" s="55" t="s">
        <v>32</v>
      </c>
      <c r="F8" s="55" t="s">
        <v>33</v>
      </c>
      <c r="G8" s="55" t="s">
        <v>34</v>
      </c>
      <c r="H8" s="55">
        <v>8</v>
      </c>
      <c r="I8" s="55">
        <v>9</v>
      </c>
      <c r="J8" s="38"/>
      <c r="K8" s="40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</row>
    <row r="9" spans="1:108" s="3" customFormat="1" ht="21" customHeight="1">
      <c r="A9" s="57"/>
      <c r="B9" s="58"/>
      <c r="C9" s="58" t="s">
        <v>6</v>
      </c>
      <c r="D9" s="58" t="s">
        <v>7</v>
      </c>
      <c r="E9" s="58"/>
      <c r="F9" s="59"/>
      <c r="G9" s="60"/>
      <c r="H9" s="60">
        <f>H10+H33+H116</f>
        <v>0</v>
      </c>
      <c r="I9" s="61"/>
      <c r="J9" s="38"/>
      <c r="K9" s="40"/>
      <c r="L9" s="38"/>
      <c r="M9" s="38"/>
      <c r="N9" s="38"/>
      <c r="O9" s="38"/>
      <c r="P9" s="38"/>
      <c r="Q9" s="62"/>
      <c r="R9" s="38"/>
      <c r="S9" s="62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</row>
    <row r="10" spans="1:108" s="12" customFormat="1" ht="13.5" customHeight="1">
      <c r="A10" s="63"/>
      <c r="B10" s="64"/>
      <c r="C10" s="65" t="s">
        <v>33</v>
      </c>
      <c r="D10" s="65" t="s">
        <v>8</v>
      </c>
      <c r="E10" s="65"/>
      <c r="F10" s="66"/>
      <c r="G10" s="67"/>
      <c r="H10" s="67">
        <f>SUM(H11:H32)</f>
        <v>0</v>
      </c>
      <c r="I10" s="68"/>
      <c r="J10" s="250"/>
      <c r="K10" s="250"/>
      <c r="L10" s="250"/>
      <c r="M10" s="250"/>
      <c r="N10" s="250"/>
      <c r="O10" s="250"/>
      <c r="P10" s="250"/>
      <c r="Q10" s="250"/>
      <c r="R10" s="250"/>
      <c r="S10" s="250"/>
      <c r="T10" s="250"/>
      <c r="U10" s="250"/>
      <c r="V10" s="250"/>
      <c r="W10" s="250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</row>
    <row r="11" spans="1:108" s="8" customFormat="1" ht="13.5" customHeight="1">
      <c r="A11" s="69">
        <v>1</v>
      </c>
      <c r="B11" s="70" t="s">
        <v>35</v>
      </c>
      <c r="C11" s="71">
        <v>619991011</v>
      </c>
      <c r="D11" s="71" t="s">
        <v>36</v>
      </c>
      <c r="E11" s="71" t="s">
        <v>37</v>
      </c>
      <c r="F11" s="72">
        <f>SUM(F12:F12)</f>
        <v>75</v>
      </c>
      <c r="G11" s="73"/>
      <c r="H11" s="73">
        <f>F11*G11</f>
        <v>0</v>
      </c>
      <c r="I11" s="74" t="s">
        <v>38</v>
      </c>
      <c r="J11" s="250"/>
      <c r="K11" s="250"/>
      <c r="L11" s="250"/>
      <c r="M11" s="250"/>
      <c r="N11" s="250"/>
      <c r="O11" s="250"/>
      <c r="P11" s="250"/>
      <c r="Q11" s="250"/>
      <c r="R11" s="250"/>
      <c r="S11" s="250"/>
      <c r="T11" s="250"/>
      <c r="U11" s="250"/>
      <c r="V11" s="250"/>
      <c r="W11" s="250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  <c r="CV11" s="75"/>
      <c r="CW11" s="75"/>
      <c r="CX11" s="75"/>
      <c r="CY11" s="75"/>
      <c r="CZ11" s="75"/>
      <c r="DA11" s="75"/>
      <c r="DB11" s="75"/>
      <c r="DC11" s="75"/>
      <c r="DD11" s="75"/>
    </row>
    <row r="12" spans="1:108" s="8" customFormat="1" ht="27" customHeight="1">
      <c r="A12" s="76"/>
      <c r="B12" s="77"/>
      <c r="C12" s="77"/>
      <c r="D12" s="78" t="s">
        <v>39</v>
      </c>
      <c r="E12" s="77"/>
      <c r="F12" s="79">
        <v>75</v>
      </c>
      <c r="G12" s="80"/>
      <c r="H12" s="80"/>
      <c r="I12" s="81"/>
      <c r="J12" s="251"/>
      <c r="K12" s="250"/>
      <c r="L12" s="250"/>
      <c r="M12" s="250"/>
      <c r="N12" s="250"/>
      <c r="O12" s="250"/>
      <c r="P12" s="250"/>
      <c r="Q12" s="250"/>
      <c r="R12" s="250"/>
      <c r="S12" s="250"/>
      <c r="T12" s="250"/>
      <c r="U12" s="250"/>
      <c r="V12" s="250"/>
      <c r="W12" s="250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5"/>
      <c r="CO12" s="75"/>
      <c r="CP12" s="75"/>
      <c r="CQ12" s="75"/>
      <c r="CR12" s="75"/>
      <c r="CS12" s="75"/>
      <c r="CT12" s="75"/>
      <c r="CU12" s="75"/>
      <c r="CV12" s="75"/>
      <c r="CW12" s="75"/>
      <c r="CX12" s="75"/>
      <c r="CY12" s="75"/>
      <c r="CZ12" s="75"/>
      <c r="DA12" s="75"/>
      <c r="DB12" s="75"/>
      <c r="DC12" s="75"/>
      <c r="DD12" s="75"/>
    </row>
    <row r="13" spans="1:108" s="8" customFormat="1" ht="13.5" customHeight="1">
      <c r="A13" s="76"/>
      <c r="B13" s="77"/>
      <c r="C13" s="77"/>
      <c r="D13" s="78" t="s">
        <v>40</v>
      </c>
      <c r="E13" s="77"/>
      <c r="F13" s="79"/>
      <c r="G13" s="80"/>
      <c r="H13" s="80"/>
      <c r="I13" s="81"/>
      <c r="J13" s="251"/>
      <c r="K13" s="250"/>
      <c r="L13" s="250"/>
      <c r="M13" s="250"/>
      <c r="N13" s="250"/>
      <c r="O13" s="250"/>
      <c r="P13" s="250"/>
      <c r="Q13" s="250"/>
      <c r="R13" s="250"/>
      <c r="S13" s="250"/>
      <c r="T13" s="250"/>
      <c r="U13" s="250"/>
      <c r="V13" s="250"/>
      <c r="W13" s="250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5"/>
      <c r="CX13" s="75"/>
      <c r="CY13" s="75"/>
      <c r="CZ13" s="75"/>
      <c r="DA13" s="75"/>
      <c r="DB13" s="75"/>
      <c r="DC13" s="75"/>
      <c r="DD13" s="75"/>
    </row>
    <row r="14" spans="1:108" s="8" customFormat="1" ht="13.5" customHeight="1">
      <c r="A14" s="69">
        <v>2</v>
      </c>
      <c r="B14" s="70" t="s">
        <v>207</v>
      </c>
      <c r="C14" s="71">
        <v>619996145</v>
      </c>
      <c r="D14" s="71" t="s">
        <v>208</v>
      </c>
      <c r="E14" s="71" t="s">
        <v>37</v>
      </c>
      <c r="F14" s="72">
        <f>SUM(F15:F15)</f>
        <v>75</v>
      </c>
      <c r="G14" s="73"/>
      <c r="H14" s="73">
        <f>F14*G14</f>
        <v>0</v>
      </c>
      <c r="I14" s="74" t="s">
        <v>38</v>
      </c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5"/>
      <c r="CX14" s="75"/>
      <c r="CY14" s="75"/>
      <c r="CZ14" s="75"/>
      <c r="DA14" s="75"/>
      <c r="DB14" s="75"/>
      <c r="DC14" s="75"/>
      <c r="DD14" s="75"/>
    </row>
    <row r="15" spans="1:108" s="8" customFormat="1" ht="27" customHeight="1">
      <c r="A15" s="76"/>
      <c r="B15" s="77"/>
      <c r="C15" s="77"/>
      <c r="D15" s="78" t="s">
        <v>39</v>
      </c>
      <c r="E15" s="77"/>
      <c r="F15" s="79">
        <v>75</v>
      </c>
      <c r="G15" s="80"/>
      <c r="H15" s="80"/>
      <c r="I15" s="81"/>
      <c r="J15" s="251"/>
      <c r="K15" s="250"/>
      <c r="L15" s="250"/>
      <c r="M15" s="250"/>
      <c r="N15" s="250"/>
      <c r="O15" s="250"/>
      <c r="P15" s="250"/>
      <c r="Q15" s="250"/>
      <c r="R15" s="250"/>
      <c r="S15" s="250"/>
      <c r="T15" s="250"/>
      <c r="U15" s="250"/>
      <c r="V15" s="250"/>
      <c r="W15" s="250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75"/>
      <c r="CR15" s="75"/>
      <c r="CS15" s="75"/>
      <c r="CT15" s="75"/>
      <c r="CU15" s="75"/>
      <c r="CV15" s="75"/>
      <c r="CW15" s="75"/>
      <c r="CX15" s="75"/>
      <c r="CY15" s="75"/>
      <c r="CZ15" s="75"/>
      <c r="DA15" s="75"/>
      <c r="DB15" s="75"/>
      <c r="DC15" s="75"/>
      <c r="DD15" s="75"/>
    </row>
    <row r="16" spans="1:108" s="8" customFormat="1" ht="13.5" customHeight="1">
      <c r="A16" s="76"/>
      <c r="B16" s="77"/>
      <c r="C16" s="77"/>
      <c r="D16" s="78" t="s">
        <v>40</v>
      </c>
      <c r="E16" s="77"/>
      <c r="F16" s="79"/>
      <c r="G16" s="80"/>
      <c r="H16" s="80"/>
      <c r="I16" s="81"/>
      <c r="J16" s="251"/>
      <c r="K16" s="250"/>
      <c r="L16" s="250"/>
      <c r="M16" s="250"/>
      <c r="N16" s="250"/>
      <c r="O16" s="250"/>
      <c r="P16" s="250"/>
      <c r="Q16" s="250"/>
      <c r="R16" s="250"/>
      <c r="S16" s="250"/>
      <c r="T16" s="250"/>
      <c r="U16" s="250"/>
      <c r="V16" s="250"/>
      <c r="W16" s="250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5"/>
      <c r="CP16" s="75"/>
      <c r="CQ16" s="75"/>
      <c r="CR16" s="75"/>
      <c r="CS16" s="75"/>
      <c r="CT16" s="75"/>
      <c r="CU16" s="75"/>
      <c r="CV16" s="75"/>
      <c r="CW16" s="75"/>
      <c r="CX16" s="75"/>
      <c r="CY16" s="75"/>
      <c r="CZ16" s="75"/>
      <c r="DA16" s="75"/>
      <c r="DB16" s="75"/>
      <c r="DC16" s="75"/>
      <c r="DD16" s="75"/>
    </row>
    <row r="17" spans="1:18" s="250" customFormat="1" ht="13.5" customHeight="1">
      <c r="A17" s="288">
        <v>3</v>
      </c>
      <c r="B17" s="289" t="s">
        <v>207</v>
      </c>
      <c r="C17" s="290">
        <v>619996117</v>
      </c>
      <c r="D17" s="290" t="s">
        <v>210</v>
      </c>
      <c r="E17" s="290" t="s">
        <v>37</v>
      </c>
      <c r="F17" s="291">
        <f>SUM(F19:F19)</f>
        <v>100.22100000000002</v>
      </c>
      <c r="G17" s="292"/>
      <c r="H17" s="292">
        <f>F17*G17</f>
        <v>0</v>
      </c>
      <c r="I17" s="74" t="s">
        <v>38</v>
      </c>
      <c r="J17" s="271"/>
      <c r="K17" s="271"/>
      <c r="L17" s="271"/>
      <c r="M17" s="271"/>
      <c r="N17" s="271"/>
      <c r="O17" s="271"/>
      <c r="R17" s="271"/>
    </row>
    <row r="18" spans="1:18" s="250" customFormat="1" ht="13.5" customHeight="1">
      <c r="A18" s="293"/>
      <c r="B18" s="294"/>
      <c r="C18" s="294"/>
      <c r="D18" s="295" t="s">
        <v>211</v>
      </c>
      <c r="E18" s="290"/>
      <c r="F18" s="296"/>
      <c r="G18" s="297"/>
      <c r="H18" s="297"/>
      <c r="I18" s="298"/>
      <c r="J18" s="271"/>
    </row>
    <row r="19" spans="1:18" s="250" customFormat="1" ht="13.5" customHeight="1">
      <c r="A19" s="293"/>
      <c r="B19" s="294"/>
      <c r="C19" s="294"/>
      <c r="D19" s="295" t="s">
        <v>221</v>
      </c>
      <c r="E19" s="290"/>
      <c r="F19" s="296">
        <f>(32.2+38.81+20.1)*1.1</f>
        <v>100.22100000000002</v>
      </c>
      <c r="G19" s="297"/>
      <c r="H19" s="297"/>
      <c r="I19" s="298"/>
      <c r="J19" s="278"/>
    </row>
    <row r="20" spans="1:18" s="250" customFormat="1" ht="13.5" customHeight="1">
      <c r="A20" s="293"/>
      <c r="B20" s="294"/>
      <c r="C20" s="294"/>
      <c r="D20" s="295" t="s">
        <v>212</v>
      </c>
      <c r="E20" s="290"/>
      <c r="F20" s="296"/>
      <c r="G20" s="297"/>
      <c r="H20" s="297"/>
      <c r="I20" s="298"/>
    </row>
    <row r="21" spans="1:18" s="250" customFormat="1" ht="13.5" customHeight="1">
      <c r="A21" s="288">
        <v>4</v>
      </c>
      <c r="B21" s="289" t="s">
        <v>207</v>
      </c>
      <c r="C21" s="290">
        <v>619996127</v>
      </c>
      <c r="D21" s="290" t="s">
        <v>213</v>
      </c>
      <c r="E21" s="290" t="s">
        <v>37</v>
      </c>
      <c r="F21" s="291">
        <f>SUM(F23)</f>
        <v>110.00000000000001</v>
      </c>
      <c r="G21" s="292"/>
      <c r="H21" s="292">
        <f>F21*G21</f>
        <v>0</v>
      </c>
      <c r="I21" s="74" t="s">
        <v>38</v>
      </c>
      <c r="J21" s="271"/>
      <c r="K21" s="271"/>
      <c r="L21" s="271"/>
      <c r="M21" s="271"/>
      <c r="N21" s="271"/>
      <c r="O21" s="271"/>
      <c r="R21" s="271"/>
    </row>
    <row r="22" spans="1:18" s="250" customFormat="1" ht="13.5" customHeight="1">
      <c r="A22" s="293"/>
      <c r="B22" s="294"/>
      <c r="C22" s="294"/>
      <c r="D22" s="295" t="s">
        <v>214</v>
      </c>
      <c r="E22" s="290"/>
      <c r="F22" s="296"/>
      <c r="G22" s="297"/>
      <c r="H22" s="297"/>
      <c r="I22" s="298"/>
      <c r="J22" s="271"/>
    </row>
    <row r="23" spans="1:18" s="250" customFormat="1" ht="13.5" customHeight="1">
      <c r="A23" s="293"/>
      <c r="B23" s="294"/>
      <c r="C23" s="294"/>
      <c r="D23" s="295" t="s">
        <v>223</v>
      </c>
      <c r="E23" s="290"/>
      <c r="F23" s="296">
        <f>((25*2*2))*1.1</f>
        <v>110.00000000000001</v>
      </c>
      <c r="G23" s="297"/>
      <c r="H23" s="297"/>
      <c r="I23" s="298"/>
      <c r="J23" s="287"/>
    </row>
    <row r="24" spans="1:18" s="250" customFormat="1" ht="13.5" customHeight="1">
      <c r="A24" s="293"/>
      <c r="B24" s="294"/>
      <c r="C24" s="294"/>
      <c r="D24" s="295" t="s">
        <v>212</v>
      </c>
      <c r="E24" s="290"/>
      <c r="F24" s="296"/>
      <c r="G24" s="297"/>
      <c r="H24" s="297"/>
      <c r="I24" s="298"/>
    </row>
    <row r="25" spans="1:18" s="250" customFormat="1" ht="13.5" customHeight="1">
      <c r="A25" s="288">
        <v>5</v>
      </c>
      <c r="B25" s="289" t="s">
        <v>207</v>
      </c>
      <c r="C25" s="290">
        <v>632481215</v>
      </c>
      <c r="D25" s="290" t="s">
        <v>215</v>
      </c>
      <c r="E25" s="290" t="s">
        <v>37</v>
      </c>
      <c r="F25" s="291">
        <f>SUM(F27)</f>
        <v>104.77650000000001</v>
      </c>
      <c r="G25" s="292"/>
      <c r="H25" s="292">
        <f>F25*G25</f>
        <v>0</v>
      </c>
      <c r="I25" s="74" t="s">
        <v>38</v>
      </c>
      <c r="J25" s="271"/>
      <c r="K25" s="271"/>
      <c r="L25" s="271"/>
      <c r="M25" s="271"/>
      <c r="N25" s="271"/>
      <c r="O25" s="271"/>
      <c r="R25" s="271"/>
    </row>
    <row r="26" spans="1:18" s="250" customFormat="1" ht="13.5" customHeight="1">
      <c r="A26" s="293"/>
      <c r="B26" s="294"/>
      <c r="C26" s="294"/>
      <c r="D26" s="295" t="s">
        <v>216</v>
      </c>
      <c r="E26" s="290"/>
      <c r="F26" s="296"/>
      <c r="G26" s="297"/>
      <c r="H26" s="297"/>
      <c r="I26" s="298"/>
      <c r="J26" s="271"/>
    </row>
    <row r="27" spans="1:18" s="250" customFormat="1" ht="13.5" customHeight="1">
      <c r="A27" s="293"/>
      <c r="B27" s="294"/>
      <c r="C27" s="294"/>
      <c r="D27" s="295" t="s">
        <v>222</v>
      </c>
      <c r="E27" s="290"/>
      <c r="F27" s="296">
        <f>(32.2+38.81+20.1)*1.15</f>
        <v>104.77650000000001</v>
      </c>
      <c r="G27" s="297"/>
      <c r="H27" s="297"/>
      <c r="I27" s="298"/>
      <c r="J27" s="287"/>
    </row>
    <row r="28" spans="1:18" s="250" customFormat="1" ht="13.5" customHeight="1">
      <c r="A28" s="293"/>
      <c r="B28" s="294"/>
      <c r="C28" s="294"/>
      <c r="D28" s="299" t="s">
        <v>217</v>
      </c>
      <c r="E28" s="290"/>
      <c r="F28" s="296"/>
      <c r="G28" s="297"/>
      <c r="H28" s="297"/>
      <c r="I28" s="298"/>
    </row>
    <row r="29" spans="1:18" s="250" customFormat="1" ht="13.5" customHeight="1">
      <c r="A29" s="288">
        <v>6</v>
      </c>
      <c r="B29" s="289" t="s">
        <v>207</v>
      </c>
      <c r="C29" s="290" t="s">
        <v>218</v>
      </c>
      <c r="D29" s="290" t="s">
        <v>219</v>
      </c>
      <c r="E29" s="290" t="s">
        <v>37</v>
      </c>
      <c r="F29" s="291">
        <f>SUM(F31)</f>
        <v>114.99999999999999</v>
      </c>
      <c r="G29" s="292"/>
      <c r="H29" s="292">
        <f>F29*G29</f>
        <v>0</v>
      </c>
      <c r="I29" s="74" t="s">
        <v>144</v>
      </c>
      <c r="J29" s="271"/>
      <c r="K29" s="271"/>
      <c r="L29" s="271"/>
      <c r="M29" s="271"/>
      <c r="N29" s="271"/>
      <c r="O29" s="271"/>
      <c r="R29" s="271"/>
    </row>
    <row r="30" spans="1:18" s="250" customFormat="1" ht="13.5" customHeight="1">
      <c r="A30" s="293"/>
      <c r="B30" s="294"/>
      <c r="C30" s="294"/>
      <c r="D30" s="295" t="s">
        <v>220</v>
      </c>
      <c r="E30" s="290"/>
      <c r="F30" s="296"/>
      <c r="G30" s="297"/>
      <c r="H30" s="297"/>
      <c r="I30" s="298"/>
      <c r="J30" s="271"/>
    </row>
    <row r="31" spans="1:18" s="250" customFormat="1" ht="13.5" customHeight="1">
      <c r="A31" s="293"/>
      <c r="B31" s="294"/>
      <c r="C31" s="294"/>
      <c r="D31" s="295" t="s">
        <v>224</v>
      </c>
      <c r="E31" s="290"/>
      <c r="F31" s="296">
        <f>((25*2*2))*1.15</f>
        <v>114.99999999999999</v>
      </c>
      <c r="G31" s="297"/>
      <c r="H31" s="297"/>
      <c r="I31" s="298"/>
      <c r="J31" s="287"/>
    </row>
    <row r="32" spans="1:18" s="250" customFormat="1" ht="13.5" customHeight="1">
      <c r="A32" s="293"/>
      <c r="B32" s="294"/>
      <c r="C32" s="294"/>
      <c r="D32" s="299" t="s">
        <v>217</v>
      </c>
      <c r="E32" s="290"/>
      <c r="F32" s="296"/>
      <c r="G32" s="297"/>
      <c r="H32" s="297"/>
      <c r="I32" s="298"/>
    </row>
    <row r="33" spans="1:256" s="52" customFormat="1" ht="13.5" customHeight="1">
      <c r="A33" s="82"/>
      <c r="B33" s="83"/>
      <c r="C33" s="83" t="s">
        <v>41</v>
      </c>
      <c r="D33" s="83" t="s">
        <v>42</v>
      </c>
      <c r="E33" s="83"/>
      <c r="F33" s="84"/>
      <c r="G33" s="85"/>
      <c r="H33" s="85">
        <f>SUM(H34:H103,H108:H110)</f>
        <v>0</v>
      </c>
      <c r="I33" s="86"/>
      <c r="J33" s="46"/>
      <c r="K33" s="87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</row>
    <row r="34" spans="1:256" s="95" customFormat="1" ht="26.25" customHeight="1">
      <c r="A34" s="88">
        <v>7</v>
      </c>
      <c r="B34" s="89" t="s">
        <v>43</v>
      </c>
      <c r="C34" s="90">
        <v>949101111</v>
      </c>
      <c r="D34" s="91" t="s">
        <v>44</v>
      </c>
      <c r="E34" s="91" t="s">
        <v>37</v>
      </c>
      <c r="F34" s="92">
        <f>SUM(F36:F36)</f>
        <v>183.20999999999998</v>
      </c>
      <c r="G34" s="93"/>
      <c r="H34" s="94">
        <f>F34*G34</f>
        <v>0</v>
      </c>
      <c r="I34" s="74" t="s">
        <v>38</v>
      </c>
      <c r="J34" s="277"/>
    </row>
    <row r="35" spans="1:256" s="95" customFormat="1" ht="13.5" customHeight="1">
      <c r="A35" s="88"/>
      <c r="B35" s="89"/>
      <c r="C35" s="90"/>
      <c r="D35" s="96" t="s">
        <v>45</v>
      </c>
      <c r="E35" s="91"/>
      <c r="F35" s="92"/>
      <c r="G35" s="93"/>
      <c r="H35" s="94"/>
      <c r="I35" s="74"/>
      <c r="J35" s="97"/>
    </row>
    <row r="36" spans="1:256" s="95" customFormat="1" ht="27" customHeight="1">
      <c r="A36" s="88"/>
      <c r="B36" s="89"/>
      <c r="C36" s="90"/>
      <c r="D36" s="96" t="s">
        <v>46</v>
      </c>
      <c r="E36" s="91"/>
      <c r="F36" s="98">
        <f>20.1+14.06+10.09+19.36+14.05+13.99+11.35+27.26+20.58+13.99+18.38</f>
        <v>183.20999999999998</v>
      </c>
      <c r="G36" s="93"/>
      <c r="H36" s="94"/>
      <c r="I36" s="74"/>
      <c r="J36" s="99"/>
    </row>
    <row r="37" spans="1:256" s="52" customFormat="1" ht="13.5" customHeight="1">
      <c r="A37" s="100"/>
      <c r="B37" s="101"/>
      <c r="C37" s="101"/>
      <c r="D37" s="102" t="s">
        <v>47</v>
      </c>
      <c r="E37" s="101"/>
      <c r="F37" s="98"/>
      <c r="G37" s="103"/>
      <c r="H37" s="104"/>
      <c r="I37" s="8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  <c r="DD37" s="46"/>
    </row>
    <row r="38" spans="1:256" s="75" customFormat="1" ht="13.5" customHeight="1">
      <c r="A38" s="69">
        <v>8</v>
      </c>
      <c r="B38" s="70" t="s">
        <v>43</v>
      </c>
      <c r="C38" s="71">
        <v>952901111</v>
      </c>
      <c r="D38" s="71" t="s">
        <v>48</v>
      </c>
      <c r="E38" s="71" t="s">
        <v>37</v>
      </c>
      <c r="F38" s="105">
        <f>SUM(F40:F41)</f>
        <v>268.20999999999998</v>
      </c>
      <c r="G38" s="73"/>
      <c r="H38" s="73">
        <f>F38*G38</f>
        <v>0</v>
      </c>
      <c r="I38" s="106" t="s">
        <v>38</v>
      </c>
      <c r="J38" s="250"/>
      <c r="K38" s="250"/>
      <c r="L38" s="250"/>
      <c r="M38" s="250"/>
      <c r="N38" s="250"/>
      <c r="O38" s="250"/>
      <c r="P38" s="250"/>
      <c r="Q38" s="250"/>
      <c r="R38" s="250"/>
      <c r="S38" s="250"/>
      <c r="T38" s="250"/>
      <c r="U38" s="250"/>
      <c r="V38" s="250"/>
      <c r="W38" s="250"/>
    </row>
    <row r="39" spans="1:256" s="75" customFormat="1" ht="13.5" customHeight="1">
      <c r="A39" s="69"/>
      <c r="B39" s="70"/>
      <c r="C39" s="71"/>
      <c r="D39" s="107" t="s">
        <v>49</v>
      </c>
      <c r="E39" s="71"/>
      <c r="F39" s="108"/>
      <c r="G39" s="73"/>
      <c r="H39" s="73"/>
      <c r="I39" s="106"/>
      <c r="J39" s="252"/>
      <c r="K39" s="250"/>
      <c r="L39" s="250"/>
      <c r="M39" s="250"/>
      <c r="N39" s="250"/>
      <c r="O39" s="250"/>
      <c r="P39" s="250"/>
      <c r="Q39" s="250"/>
      <c r="R39" s="250"/>
      <c r="S39" s="250"/>
      <c r="T39" s="250"/>
      <c r="U39" s="250"/>
      <c r="V39" s="250"/>
      <c r="W39" s="250"/>
    </row>
    <row r="40" spans="1:256" s="75" customFormat="1" ht="27" customHeight="1">
      <c r="A40" s="69"/>
      <c r="B40" s="70"/>
      <c r="C40" s="71"/>
      <c r="D40" s="107" t="s">
        <v>50</v>
      </c>
      <c r="E40" s="71"/>
      <c r="F40" s="108">
        <f>20.1+14.06+10.09+19.36+14.05+13.99+11.35+27.26+20.58+13.99+18.38</f>
        <v>183.20999999999998</v>
      </c>
      <c r="G40" s="73"/>
      <c r="H40" s="73"/>
      <c r="I40" s="106"/>
      <c r="J40" s="252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</row>
    <row r="41" spans="1:256" s="75" customFormat="1" ht="13.5" customHeight="1">
      <c r="A41" s="69"/>
      <c r="B41" s="70"/>
      <c r="C41" s="71"/>
      <c r="D41" s="107" t="s">
        <v>51</v>
      </c>
      <c r="E41" s="71"/>
      <c r="F41" s="108">
        <v>85</v>
      </c>
      <c r="G41" s="73"/>
      <c r="H41" s="73"/>
      <c r="I41" s="106"/>
      <c r="J41" s="252"/>
      <c r="K41" s="250"/>
      <c r="L41" s="250"/>
      <c r="M41" s="250"/>
      <c r="N41" s="250"/>
      <c r="O41" s="250"/>
      <c r="P41" s="250"/>
      <c r="Q41" s="250"/>
      <c r="R41" s="250"/>
      <c r="S41" s="250"/>
      <c r="T41" s="250"/>
      <c r="U41" s="250"/>
      <c r="V41" s="250"/>
      <c r="W41" s="250"/>
    </row>
    <row r="42" spans="1:256" s="95" customFormat="1" ht="13.5" customHeight="1">
      <c r="A42" s="88">
        <v>9</v>
      </c>
      <c r="B42" s="89" t="s">
        <v>52</v>
      </c>
      <c r="C42" s="109">
        <v>962031133</v>
      </c>
      <c r="D42" s="110" t="s">
        <v>53</v>
      </c>
      <c r="E42" s="111" t="s">
        <v>37</v>
      </c>
      <c r="F42" s="112">
        <f>SUM(F43:F44)</f>
        <v>21.095899999999997</v>
      </c>
      <c r="G42" s="113"/>
      <c r="H42" s="94">
        <f>F42*G42</f>
        <v>0</v>
      </c>
      <c r="I42" s="106" t="s">
        <v>38</v>
      </c>
      <c r="J42" s="277"/>
    </row>
    <row r="43" spans="1:256" s="95" customFormat="1" ht="13.5" customHeight="1">
      <c r="A43" s="88"/>
      <c r="B43" s="89"/>
      <c r="C43" s="109"/>
      <c r="D43" s="102" t="s">
        <v>54</v>
      </c>
      <c r="E43" s="111"/>
      <c r="F43" s="98">
        <f>3.65*(4.2+4.47)</f>
        <v>31.645499999999998</v>
      </c>
      <c r="G43" s="113"/>
      <c r="H43" s="94"/>
      <c r="I43" s="74"/>
      <c r="K43" s="38"/>
      <c r="L43" s="38"/>
      <c r="M43" s="38"/>
    </row>
    <row r="44" spans="1:256" s="95" customFormat="1" ht="13.5" customHeight="1">
      <c r="A44" s="88"/>
      <c r="B44" s="89"/>
      <c r="C44" s="109"/>
      <c r="D44" s="102" t="s">
        <v>55</v>
      </c>
      <c r="E44" s="111"/>
      <c r="F44" s="98">
        <f>-(1*2.02*2+2.06*1.58*2)</f>
        <v>-10.549600000000002</v>
      </c>
      <c r="G44" s="113"/>
      <c r="H44" s="94"/>
      <c r="I44" s="74"/>
      <c r="K44" s="38"/>
      <c r="L44" s="38"/>
      <c r="M44" s="38"/>
    </row>
    <row r="45" spans="1:256" s="75" customFormat="1" ht="13.5" customHeight="1">
      <c r="A45" s="69">
        <v>10</v>
      </c>
      <c r="B45" s="70" t="s">
        <v>52</v>
      </c>
      <c r="C45" s="71">
        <v>962081141</v>
      </c>
      <c r="D45" s="71" t="s">
        <v>56</v>
      </c>
      <c r="E45" s="71" t="s">
        <v>37</v>
      </c>
      <c r="F45" s="105">
        <f>SUM(F46:F46)</f>
        <v>1.5</v>
      </c>
      <c r="G45" s="73"/>
      <c r="H45" s="73">
        <f>F45*G45</f>
        <v>0</v>
      </c>
      <c r="I45" s="106" t="s">
        <v>38</v>
      </c>
      <c r="J45" s="250"/>
      <c r="K45" s="250"/>
      <c r="L45" s="250"/>
      <c r="M45" s="250"/>
      <c r="N45" s="250"/>
      <c r="O45" s="250"/>
      <c r="P45" s="250"/>
      <c r="Q45" s="250"/>
      <c r="R45" s="250"/>
      <c r="S45" s="250"/>
      <c r="T45" s="250"/>
      <c r="U45" s="250"/>
      <c r="V45" s="250"/>
      <c r="W45" s="250"/>
    </row>
    <row r="46" spans="1:256" s="75" customFormat="1" ht="13.5" customHeight="1">
      <c r="A46" s="69"/>
      <c r="B46" s="70"/>
      <c r="C46" s="71"/>
      <c r="D46" s="107" t="s">
        <v>57</v>
      </c>
      <c r="E46" s="71"/>
      <c r="F46" s="108">
        <f>1.5*1</f>
        <v>1.5</v>
      </c>
      <c r="G46" s="73"/>
      <c r="H46" s="73"/>
      <c r="I46" s="106"/>
      <c r="J46" s="252"/>
      <c r="K46" s="250"/>
      <c r="L46" s="250"/>
      <c r="M46" s="250"/>
      <c r="N46" s="250"/>
      <c r="O46" s="250"/>
      <c r="P46" s="250"/>
      <c r="Q46" s="250"/>
      <c r="R46" s="250"/>
      <c r="S46" s="250"/>
      <c r="T46" s="250"/>
      <c r="U46" s="250"/>
      <c r="V46" s="250"/>
      <c r="W46" s="250"/>
    </row>
    <row r="47" spans="1:256" s="8" customFormat="1" ht="27" customHeight="1">
      <c r="A47" s="69">
        <v>11</v>
      </c>
      <c r="B47" s="70" t="s">
        <v>52</v>
      </c>
      <c r="C47" s="71" t="s">
        <v>58</v>
      </c>
      <c r="D47" s="114" t="s">
        <v>59</v>
      </c>
      <c r="E47" s="71" t="s">
        <v>37</v>
      </c>
      <c r="F47" s="105">
        <f>F49</f>
        <v>130.74</v>
      </c>
      <c r="G47" s="115"/>
      <c r="H47" s="73">
        <f>F47*G47</f>
        <v>0</v>
      </c>
      <c r="I47" s="106" t="s">
        <v>60</v>
      </c>
      <c r="J47" s="116"/>
      <c r="K47" s="250"/>
      <c r="L47" s="250"/>
      <c r="M47" s="250"/>
      <c r="N47" s="250"/>
      <c r="O47" s="250"/>
      <c r="P47" s="250"/>
      <c r="Q47" s="250"/>
      <c r="R47" s="250"/>
      <c r="S47" s="250"/>
      <c r="T47" s="250"/>
      <c r="U47" s="250"/>
      <c r="V47" s="250"/>
      <c r="W47" s="250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75"/>
      <c r="BD47" s="75"/>
      <c r="BE47" s="75"/>
      <c r="BF47" s="75"/>
      <c r="BG47" s="75"/>
      <c r="BH47" s="75"/>
      <c r="BI47" s="75"/>
      <c r="BJ47" s="75"/>
      <c r="BK47" s="75"/>
      <c r="BL47" s="75"/>
      <c r="BM47" s="75"/>
      <c r="BN47" s="75"/>
      <c r="BO47" s="75"/>
      <c r="BP47" s="75"/>
      <c r="BQ47" s="75"/>
      <c r="BR47" s="75"/>
      <c r="BS47" s="75"/>
      <c r="BT47" s="75"/>
      <c r="BU47" s="75"/>
      <c r="BV47" s="75"/>
      <c r="BW47" s="75"/>
      <c r="BX47" s="75"/>
      <c r="BY47" s="75"/>
      <c r="BZ47" s="75"/>
      <c r="CA47" s="75"/>
      <c r="CB47" s="75"/>
      <c r="CC47" s="75"/>
      <c r="CD47" s="75"/>
      <c r="CE47" s="75"/>
      <c r="CF47" s="75"/>
      <c r="CG47" s="75"/>
      <c r="CH47" s="75"/>
      <c r="CI47" s="75"/>
      <c r="CJ47" s="75"/>
      <c r="CK47" s="75"/>
      <c r="CL47" s="75"/>
      <c r="CM47" s="75"/>
      <c r="CN47" s="75"/>
      <c r="CO47" s="75"/>
      <c r="CP47" s="75"/>
      <c r="CQ47" s="75"/>
      <c r="CR47" s="75"/>
      <c r="CS47" s="75"/>
      <c r="CT47" s="75"/>
      <c r="CU47" s="75"/>
      <c r="CV47" s="75"/>
      <c r="CW47" s="75"/>
      <c r="CX47" s="75"/>
      <c r="CY47" s="75"/>
      <c r="CZ47" s="75"/>
      <c r="DA47" s="75"/>
      <c r="DB47" s="75"/>
      <c r="DC47" s="75"/>
      <c r="DD47" s="75"/>
    </row>
    <row r="48" spans="1:256" s="8" customFormat="1" ht="27" customHeight="1">
      <c r="A48" s="69"/>
      <c r="B48" s="70"/>
      <c r="C48" s="71"/>
      <c r="D48" s="78" t="s">
        <v>61</v>
      </c>
      <c r="E48" s="71"/>
      <c r="F48" s="75"/>
      <c r="G48" s="73"/>
      <c r="H48" s="73"/>
      <c r="I48" s="274"/>
      <c r="J48" s="253"/>
      <c r="K48" s="254"/>
      <c r="L48" s="255"/>
      <c r="M48" s="250"/>
      <c r="N48" s="250"/>
      <c r="O48" s="256"/>
      <c r="P48" s="256"/>
      <c r="Q48" s="256"/>
      <c r="R48" s="256"/>
      <c r="S48" s="256"/>
      <c r="T48" s="256"/>
      <c r="U48" s="256"/>
      <c r="V48" s="256"/>
      <c r="W48" s="256"/>
      <c r="X48" s="117"/>
      <c r="Y48" s="117"/>
      <c r="Z48" s="117"/>
      <c r="AA48" s="117"/>
      <c r="AB48" s="117"/>
      <c r="AC48" s="117"/>
      <c r="AD48" s="117"/>
      <c r="AE48" s="117"/>
      <c r="AF48" s="117"/>
      <c r="AG48" s="117"/>
      <c r="AH48" s="117"/>
      <c r="AI48" s="117"/>
      <c r="AJ48" s="117"/>
      <c r="AK48" s="117"/>
      <c r="AL48" s="117"/>
      <c r="AM48" s="117"/>
      <c r="AN48" s="117"/>
      <c r="AO48" s="117"/>
      <c r="AP48" s="117"/>
      <c r="AQ48" s="117"/>
      <c r="AR48" s="117"/>
      <c r="AS48" s="117"/>
      <c r="AT48" s="117"/>
      <c r="AU48" s="117"/>
      <c r="AV48" s="117"/>
      <c r="AW48" s="117"/>
      <c r="AX48" s="117"/>
      <c r="AY48" s="117"/>
      <c r="AZ48" s="117"/>
      <c r="BA48" s="117"/>
      <c r="BB48" s="117"/>
      <c r="BC48" s="117"/>
      <c r="BD48" s="117"/>
      <c r="BE48" s="117"/>
      <c r="BF48" s="117"/>
      <c r="BG48" s="117"/>
      <c r="BH48" s="117"/>
      <c r="BI48" s="117"/>
      <c r="BJ48" s="117"/>
      <c r="BK48" s="117"/>
      <c r="BL48" s="117"/>
      <c r="BM48" s="117"/>
      <c r="BN48" s="117"/>
      <c r="BO48" s="117"/>
      <c r="BP48" s="117"/>
      <c r="BQ48" s="117"/>
      <c r="BR48" s="117"/>
      <c r="BS48" s="117"/>
      <c r="BT48" s="117"/>
      <c r="BU48" s="117"/>
      <c r="BV48" s="117"/>
      <c r="BW48" s="117"/>
      <c r="BX48" s="117"/>
      <c r="BY48" s="117"/>
      <c r="BZ48" s="117"/>
      <c r="CA48" s="117"/>
      <c r="CB48" s="117"/>
      <c r="CC48" s="117"/>
      <c r="CD48" s="117"/>
      <c r="CE48" s="117"/>
      <c r="CF48" s="117"/>
      <c r="CG48" s="117"/>
      <c r="CH48" s="117"/>
      <c r="CI48" s="117"/>
      <c r="CJ48" s="117"/>
      <c r="CK48" s="117"/>
      <c r="CL48" s="117"/>
      <c r="CM48" s="117"/>
      <c r="CN48" s="117"/>
      <c r="CO48" s="117"/>
      <c r="CP48" s="117"/>
      <c r="CQ48" s="117"/>
      <c r="CR48" s="117"/>
      <c r="CS48" s="117"/>
      <c r="CT48" s="117"/>
      <c r="CU48" s="117"/>
      <c r="CV48" s="117"/>
      <c r="CW48" s="117"/>
      <c r="CX48" s="117"/>
      <c r="CY48" s="117"/>
      <c r="CZ48" s="117"/>
      <c r="DA48" s="117"/>
      <c r="DB48" s="117"/>
      <c r="DC48" s="117"/>
      <c r="DD48" s="117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  <c r="IV48" s="5"/>
    </row>
    <row r="49" spans="1:108" s="8" customFormat="1" ht="27" customHeight="1">
      <c r="A49" s="69"/>
      <c r="B49" s="70"/>
      <c r="C49" s="71"/>
      <c r="D49" s="78" t="s">
        <v>62</v>
      </c>
      <c r="E49" s="71"/>
      <c r="F49" s="118">
        <f>(14.06+10.09+19.36+14.05+13.99+11.35+27.26+20.58)</f>
        <v>130.74</v>
      </c>
      <c r="G49" s="115"/>
      <c r="H49" s="73"/>
      <c r="I49" s="275"/>
      <c r="J49" s="257"/>
      <c r="K49" s="257"/>
      <c r="L49" s="250"/>
      <c r="M49" s="250"/>
      <c r="N49" s="250"/>
      <c r="O49" s="250"/>
      <c r="P49" s="250"/>
      <c r="Q49" s="250"/>
      <c r="R49" s="250"/>
      <c r="S49" s="250"/>
      <c r="T49" s="250"/>
      <c r="U49" s="250"/>
      <c r="V49" s="250"/>
      <c r="W49" s="250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75"/>
      <c r="BB49" s="75"/>
      <c r="BC49" s="75"/>
      <c r="BD49" s="75"/>
      <c r="BE49" s="75"/>
      <c r="BF49" s="75"/>
      <c r="BG49" s="75"/>
      <c r="BH49" s="75"/>
      <c r="BI49" s="75"/>
      <c r="BJ49" s="75"/>
      <c r="BK49" s="75"/>
      <c r="BL49" s="75"/>
      <c r="BM49" s="75"/>
      <c r="BN49" s="75"/>
      <c r="BO49" s="75"/>
      <c r="BP49" s="75"/>
      <c r="BQ49" s="75"/>
      <c r="BR49" s="75"/>
      <c r="BS49" s="75"/>
      <c r="BT49" s="75"/>
      <c r="BU49" s="75"/>
      <c r="BV49" s="75"/>
      <c r="BW49" s="75"/>
      <c r="BX49" s="75"/>
      <c r="BY49" s="75"/>
      <c r="BZ49" s="75"/>
      <c r="CA49" s="75"/>
      <c r="CB49" s="75"/>
      <c r="CC49" s="75"/>
      <c r="CD49" s="75"/>
      <c r="CE49" s="75"/>
      <c r="CF49" s="75"/>
      <c r="CG49" s="75"/>
      <c r="CH49" s="75"/>
      <c r="CI49" s="75"/>
      <c r="CJ49" s="75"/>
      <c r="CK49" s="75"/>
      <c r="CL49" s="75"/>
      <c r="CM49" s="75"/>
      <c r="CN49" s="75"/>
      <c r="CO49" s="75"/>
      <c r="CP49" s="75"/>
      <c r="CQ49" s="75"/>
      <c r="CR49" s="75"/>
      <c r="CS49" s="75"/>
      <c r="CT49" s="75"/>
      <c r="CU49" s="75"/>
      <c r="CV49" s="75"/>
      <c r="CW49" s="75"/>
      <c r="CX49" s="75"/>
      <c r="CY49" s="75"/>
      <c r="CZ49" s="75"/>
      <c r="DA49" s="75"/>
      <c r="DB49" s="75"/>
      <c r="DC49" s="75"/>
      <c r="DD49" s="75"/>
    </row>
    <row r="50" spans="1:108" s="8" customFormat="1" ht="67.5" customHeight="1">
      <c r="A50" s="69"/>
      <c r="B50" s="70"/>
      <c r="C50" s="71"/>
      <c r="D50" s="276" t="s">
        <v>203</v>
      </c>
      <c r="E50" s="71"/>
      <c r="F50" s="79"/>
      <c r="G50" s="73"/>
      <c r="H50" s="73"/>
      <c r="I50" s="275"/>
      <c r="J50" s="257"/>
      <c r="K50" s="257"/>
      <c r="L50" s="250"/>
      <c r="M50" s="250"/>
      <c r="N50" s="250"/>
      <c r="O50" s="250"/>
      <c r="P50" s="250"/>
      <c r="Q50" s="250"/>
      <c r="R50" s="250"/>
      <c r="S50" s="250"/>
      <c r="T50" s="250"/>
      <c r="U50" s="250"/>
      <c r="V50" s="250"/>
      <c r="W50" s="250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75"/>
      <c r="BN50" s="75"/>
      <c r="BO50" s="75"/>
      <c r="BP50" s="75"/>
      <c r="BQ50" s="75"/>
      <c r="BR50" s="75"/>
      <c r="BS50" s="75"/>
      <c r="BT50" s="75"/>
      <c r="BU50" s="75"/>
      <c r="BV50" s="75"/>
      <c r="BW50" s="75"/>
      <c r="BX50" s="75"/>
      <c r="BY50" s="75"/>
      <c r="BZ50" s="75"/>
      <c r="CA50" s="75"/>
      <c r="CB50" s="75"/>
      <c r="CC50" s="75"/>
      <c r="CD50" s="75"/>
      <c r="CE50" s="75"/>
      <c r="CF50" s="75"/>
      <c r="CG50" s="75"/>
      <c r="CH50" s="75"/>
      <c r="CI50" s="75"/>
      <c r="CJ50" s="75"/>
      <c r="CK50" s="75"/>
      <c r="CL50" s="75"/>
      <c r="CM50" s="75"/>
      <c r="CN50" s="75"/>
      <c r="CO50" s="75"/>
      <c r="CP50" s="75"/>
      <c r="CQ50" s="75"/>
      <c r="CR50" s="75"/>
      <c r="CS50" s="75"/>
      <c r="CT50" s="75"/>
      <c r="CU50" s="75"/>
      <c r="CV50" s="75"/>
      <c r="CW50" s="75"/>
      <c r="CX50" s="75"/>
      <c r="CY50" s="75"/>
      <c r="CZ50" s="75"/>
      <c r="DA50" s="75"/>
      <c r="DB50" s="75"/>
      <c r="DC50" s="75"/>
      <c r="DD50" s="75"/>
    </row>
    <row r="51" spans="1:108" s="8" customFormat="1" ht="13.5" customHeight="1">
      <c r="A51" s="69">
        <v>12</v>
      </c>
      <c r="B51" s="70" t="s">
        <v>52</v>
      </c>
      <c r="C51" s="71" t="s">
        <v>63</v>
      </c>
      <c r="D51" s="71" t="s">
        <v>64</v>
      </c>
      <c r="E51" s="71" t="s">
        <v>37</v>
      </c>
      <c r="F51" s="105">
        <f>SUM(F53:F53)</f>
        <v>6.5096000000000007</v>
      </c>
      <c r="G51" s="115"/>
      <c r="H51" s="73">
        <f>F51*G51</f>
        <v>0</v>
      </c>
      <c r="I51" s="106" t="s">
        <v>60</v>
      </c>
      <c r="J51" s="250"/>
      <c r="K51" s="258"/>
      <c r="L51" s="250"/>
      <c r="M51" s="250"/>
      <c r="N51" s="250"/>
      <c r="O51" s="250"/>
      <c r="P51" s="250"/>
      <c r="Q51" s="250"/>
      <c r="R51" s="250"/>
      <c r="S51" s="250"/>
      <c r="T51" s="250"/>
      <c r="U51" s="250"/>
      <c r="V51" s="250"/>
      <c r="W51" s="250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B51" s="75"/>
      <c r="BC51" s="75"/>
      <c r="BD51" s="75"/>
      <c r="BE51" s="75"/>
      <c r="BF51" s="75"/>
      <c r="BG51" s="75"/>
      <c r="BH51" s="75"/>
      <c r="BI51" s="75"/>
      <c r="BJ51" s="75"/>
      <c r="BK51" s="75"/>
      <c r="BL51" s="75"/>
      <c r="BM51" s="75"/>
      <c r="BN51" s="75"/>
      <c r="BO51" s="75"/>
      <c r="BP51" s="75"/>
      <c r="BQ51" s="75"/>
      <c r="BR51" s="75"/>
      <c r="BS51" s="75"/>
      <c r="BT51" s="75"/>
      <c r="BU51" s="75"/>
      <c r="BV51" s="75"/>
      <c r="BW51" s="75"/>
      <c r="BX51" s="75"/>
      <c r="BY51" s="75"/>
      <c r="BZ51" s="75"/>
      <c r="CA51" s="75"/>
      <c r="CB51" s="75"/>
      <c r="CC51" s="75"/>
      <c r="CD51" s="75"/>
      <c r="CE51" s="75"/>
      <c r="CF51" s="75"/>
      <c r="CG51" s="75"/>
      <c r="CH51" s="75"/>
      <c r="CI51" s="75"/>
      <c r="CJ51" s="75"/>
      <c r="CK51" s="75"/>
      <c r="CL51" s="75"/>
      <c r="CM51" s="75"/>
      <c r="CN51" s="75"/>
      <c r="CO51" s="75"/>
      <c r="CP51" s="75"/>
      <c r="CQ51" s="75"/>
      <c r="CR51" s="75"/>
      <c r="CS51" s="75"/>
      <c r="CT51" s="75"/>
      <c r="CU51" s="75"/>
      <c r="CV51" s="75"/>
      <c r="CW51" s="75"/>
      <c r="CX51" s="75"/>
      <c r="CY51" s="75"/>
      <c r="CZ51" s="75"/>
      <c r="DA51" s="75"/>
      <c r="DB51" s="75"/>
      <c r="DC51" s="75"/>
      <c r="DD51" s="75"/>
    </row>
    <row r="52" spans="1:108" s="8" customFormat="1" ht="13.5" customHeight="1">
      <c r="A52" s="69"/>
      <c r="B52" s="70"/>
      <c r="C52" s="71"/>
      <c r="D52" s="78" t="s">
        <v>65</v>
      </c>
      <c r="E52" s="71"/>
      <c r="F52" s="73"/>
      <c r="G52" s="73"/>
      <c r="H52" s="73"/>
      <c r="I52" s="119"/>
      <c r="J52" s="259"/>
      <c r="K52" s="26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  <c r="BM52" s="75"/>
      <c r="BN52" s="75"/>
      <c r="BO52" s="75"/>
      <c r="BP52" s="75"/>
      <c r="BQ52" s="75"/>
      <c r="BR52" s="75"/>
      <c r="BS52" s="75"/>
      <c r="BT52" s="75"/>
      <c r="BU52" s="75"/>
      <c r="BV52" s="75"/>
      <c r="BW52" s="75"/>
      <c r="BX52" s="75"/>
      <c r="BY52" s="75"/>
      <c r="BZ52" s="75"/>
      <c r="CA52" s="75"/>
      <c r="CB52" s="75"/>
      <c r="CC52" s="75"/>
      <c r="CD52" s="75"/>
      <c r="CE52" s="75"/>
      <c r="CF52" s="75"/>
      <c r="CG52" s="75"/>
      <c r="CH52" s="75"/>
      <c r="CI52" s="75"/>
      <c r="CJ52" s="75"/>
      <c r="CK52" s="75"/>
      <c r="CL52" s="75"/>
      <c r="CM52" s="75"/>
      <c r="CN52" s="75"/>
      <c r="CO52" s="75"/>
      <c r="CP52" s="75"/>
      <c r="CQ52" s="75"/>
      <c r="CR52" s="75"/>
      <c r="CS52" s="75"/>
      <c r="CT52" s="75"/>
      <c r="CU52" s="75"/>
      <c r="CV52" s="75"/>
      <c r="CW52" s="75"/>
      <c r="CX52" s="75"/>
      <c r="CY52" s="75"/>
      <c r="CZ52" s="75"/>
      <c r="DA52" s="75"/>
      <c r="DB52" s="75"/>
      <c r="DC52" s="75"/>
      <c r="DD52" s="75"/>
    </row>
    <row r="53" spans="1:108" s="8" customFormat="1" ht="13.5" customHeight="1">
      <c r="A53" s="69"/>
      <c r="B53" s="70"/>
      <c r="C53" s="71"/>
      <c r="D53" s="107" t="s">
        <v>66</v>
      </c>
      <c r="E53" s="120"/>
      <c r="F53" s="79">
        <f>(2.06*1.58)*2</f>
        <v>6.5096000000000007</v>
      </c>
      <c r="G53" s="73"/>
      <c r="H53" s="73"/>
      <c r="I53" s="119"/>
      <c r="J53" s="261"/>
      <c r="K53" s="250"/>
      <c r="L53" s="250"/>
      <c r="M53" s="250"/>
      <c r="N53" s="250"/>
      <c r="O53" s="250"/>
      <c r="P53" s="250"/>
      <c r="Q53" s="250"/>
      <c r="R53" s="250"/>
      <c r="S53" s="250"/>
      <c r="T53" s="250"/>
      <c r="U53" s="250"/>
      <c r="V53" s="250"/>
      <c r="W53" s="250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75"/>
      <c r="BN53" s="75"/>
      <c r="BO53" s="75"/>
      <c r="BP53" s="75"/>
      <c r="BQ53" s="75"/>
      <c r="BR53" s="75"/>
      <c r="BS53" s="75"/>
      <c r="BT53" s="75"/>
      <c r="BU53" s="75"/>
      <c r="BV53" s="75"/>
      <c r="BW53" s="75"/>
      <c r="BX53" s="75"/>
      <c r="BY53" s="75"/>
      <c r="BZ53" s="75"/>
      <c r="CA53" s="75"/>
      <c r="CB53" s="75"/>
      <c r="CC53" s="75"/>
      <c r="CD53" s="75"/>
      <c r="CE53" s="75"/>
      <c r="CF53" s="75"/>
      <c r="CG53" s="75"/>
      <c r="CH53" s="75"/>
      <c r="CI53" s="75"/>
      <c r="CJ53" s="75"/>
      <c r="CK53" s="75"/>
      <c r="CL53" s="75"/>
      <c r="CM53" s="75"/>
      <c r="CN53" s="75"/>
      <c r="CO53" s="75"/>
      <c r="CP53" s="75"/>
      <c r="CQ53" s="75"/>
      <c r="CR53" s="75"/>
      <c r="CS53" s="75"/>
      <c r="CT53" s="75"/>
      <c r="CU53" s="75"/>
      <c r="CV53" s="75"/>
      <c r="CW53" s="75"/>
      <c r="CX53" s="75"/>
      <c r="CY53" s="75"/>
      <c r="CZ53" s="75"/>
      <c r="DA53" s="75"/>
      <c r="DB53" s="75"/>
      <c r="DC53" s="75"/>
      <c r="DD53" s="75"/>
    </row>
    <row r="54" spans="1:108" s="8" customFormat="1" ht="40.5" customHeight="1">
      <c r="A54" s="69"/>
      <c r="B54" s="70"/>
      <c r="C54" s="71"/>
      <c r="D54" s="78" t="s">
        <v>67</v>
      </c>
      <c r="E54" s="120"/>
      <c r="F54" s="79"/>
      <c r="G54" s="73"/>
      <c r="H54" s="73"/>
      <c r="I54" s="119"/>
      <c r="J54" s="261"/>
      <c r="K54" s="250"/>
      <c r="L54" s="262"/>
      <c r="M54" s="262"/>
      <c r="N54" s="262"/>
      <c r="O54" s="250"/>
      <c r="P54" s="250"/>
      <c r="Q54" s="250"/>
      <c r="R54" s="250"/>
      <c r="S54" s="250"/>
      <c r="T54" s="250"/>
      <c r="U54" s="250"/>
      <c r="V54" s="250"/>
      <c r="W54" s="250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BR54" s="75"/>
      <c r="BS54" s="75"/>
      <c r="BT54" s="75"/>
      <c r="BU54" s="75"/>
      <c r="BV54" s="75"/>
      <c r="BW54" s="75"/>
      <c r="BX54" s="75"/>
      <c r="BY54" s="75"/>
      <c r="BZ54" s="75"/>
      <c r="CA54" s="75"/>
      <c r="CB54" s="75"/>
      <c r="CC54" s="75"/>
      <c r="CD54" s="75"/>
      <c r="CE54" s="75"/>
      <c r="CF54" s="75"/>
      <c r="CG54" s="75"/>
      <c r="CH54" s="75"/>
      <c r="CI54" s="75"/>
      <c r="CJ54" s="75"/>
      <c r="CK54" s="75"/>
      <c r="CL54" s="75"/>
      <c r="CM54" s="75"/>
      <c r="CN54" s="75"/>
      <c r="CO54" s="75"/>
      <c r="CP54" s="75"/>
      <c r="CQ54" s="75"/>
      <c r="CR54" s="75"/>
      <c r="CS54" s="75"/>
      <c r="CT54" s="75"/>
      <c r="CU54" s="75"/>
      <c r="CV54" s="75"/>
      <c r="CW54" s="75"/>
      <c r="CX54" s="75"/>
      <c r="CY54" s="75"/>
      <c r="CZ54" s="75"/>
      <c r="DA54" s="75"/>
      <c r="DB54" s="75"/>
      <c r="DC54" s="75"/>
      <c r="DD54" s="75"/>
    </row>
    <row r="55" spans="1:108" s="8" customFormat="1" ht="67.5" customHeight="1">
      <c r="A55" s="69"/>
      <c r="B55" s="70"/>
      <c r="C55" s="71"/>
      <c r="D55" s="276" t="s">
        <v>203</v>
      </c>
      <c r="E55" s="78"/>
      <c r="F55" s="79"/>
      <c r="G55" s="73"/>
      <c r="H55" s="73"/>
      <c r="I55" s="119"/>
      <c r="J55" s="250"/>
      <c r="K55" s="250"/>
      <c r="L55" s="262"/>
      <c r="M55" s="262"/>
      <c r="N55" s="262"/>
      <c r="O55" s="250"/>
      <c r="P55" s="250"/>
      <c r="Q55" s="250"/>
      <c r="R55" s="250"/>
      <c r="S55" s="250"/>
      <c r="T55" s="250"/>
      <c r="U55" s="250"/>
      <c r="V55" s="250"/>
      <c r="W55" s="250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75"/>
      <c r="BA55" s="75"/>
      <c r="BB55" s="75"/>
      <c r="BC55" s="75"/>
      <c r="BD55" s="75"/>
      <c r="BE55" s="75"/>
      <c r="BF55" s="75"/>
      <c r="BG55" s="75"/>
      <c r="BH55" s="75"/>
      <c r="BI55" s="75"/>
      <c r="BJ55" s="75"/>
      <c r="BK55" s="75"/>
      <c r="BL55" s="75"/>
      <c r="BM55" s="75"/>
      <c r="BN55" s="75"/>
      <c r="BO55" s="75"/>
      <c r="BP55" s="75"/>
      <c r="BQ55" s="75"/>
      <c r="BR55" s="75"/>
      <c r="BS55" s="75"/>
      <c r="BT55" s="75"/>
      <c r="BU55" s="75"/>
      <c r="BV55" s="75"/>
      <c r="BW55" s="75"/>
      <c r="BX55" s="75"/>
      <c r="BY55" s="75"/>
      <c r="BZ55" s="75"/>
      <c r="CA55" s="75"/>
      <c r="CB55" s="75"/>
      <c r="CC55" s="75"/>
      <c r="CD55" s="75"/>
      <c r="CE55" s="75"/>
      <c r="CF55" s="75"/>
      <c r="CG55" s="75"/>
      <c r="CH55" s="75"/>
      <c r="CI55" s="75"/>
      <c r="CJ55" s="75"/>
      <c r="CK55" s="75"/>
      <c r="CL55" s="75"/>
      <c r="CM55" s="75"/>
      <c r="CN55" s="75"/>
      <c r="CO55" s="75"/>
      <c r="CP55" s="75"/>
      <c r="CQ55" s="75"/>
      <c r="CR55" s="75"/>
      <c r="CS55" s="75"/>
      <c r="CT55" s="75"/>
      <c r="CU55" s="75"/>
      <c r="CV55" s="75"/>
      <c r="CW55" s="75"/>
      <c r="CX55" s="75"/>
      <c r="CY55" s="75"/>
      <c r="CZ55" s="75"/>
      <c r="DA55" s="75"/>
      <c r="DB55" s="75"/>
      <c r="DC55" s="75"/>
      <c r="DD55" s="75"/>
    </row>
    <row r="56" spans="1:108" s="8" customFormat="1" ht="27" customHeight="1">
      <c r="A56" s="69">
        <v>13</v>
      </c>
      <c r="B56" s="121" t="s">
        <v>52</v>
      </c>
      <c r="C56" s="71" t="s">
        <v>68</v>
      </c>
      <c r="D56" s="71" t="s">
        <v>69</v>
      </c>
      <c r="E56" s="71" t="s">
        <v>37</v>
      </c>
      <c r="F56" s="105">
        <f>SUM(F58:F58)</f>
        <v>18.18</v>
      </c>
      <c r="G56" s="73"/>
      <c r="H56" s="73">
        <f>F56*G56</f>
        <v>0</v>
      </c>
      <c r="I56" s="106" t="s">
        <v>60</v>
      </c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75"/>
      <c r="BK56" s="75"/>
      <c r="BL56" s="75"/>
      <c r="BM56" s="75"/>
      <c r="BN56" s="75"/>
      <c r="BO56" s="75"/>
      <c r="BP56" s="75"/>
      <c r="BQ56" s="75"/>
      <c r="BR56" s="75"/>
      <c r="BS56" s="75"/>
      <c r="BT56" s="75"/>
      <c r="BU56" s="75"/>
      <c r="BV56" s="75"/>
      <c r="BW56" s="75"/>
      <c r="BX56" s="75"/>
      <c r="BY56" s="75"/>
      <c r="BZ56" s="75"/>
      <c r="CA56" s="75"/>
      <c r="CB56" s="75"/>
      <c r="CC56" s="75"/>
      <c r="CD56" s="75"/>
      <c r="CE56" s="75"/>
      <c r="CF56" s="75"/>
      <c r="CG56" s="75"/>
      <c r="CH56" s="75"/>
      <c r="CI56" s="75"/>
      <c r="CJ56" s="75"/>
      <c r="CK56" s="75"/>
      <c r="CL56" s="75"/>
      <c r="CM56" s="75"/>
      <c r="CN56" s="75"/>
      <c r="CO56" s="75"/>
      <c r="CP56" s="75"/>
      <c r="CQ56" s="75"/>
      <c r="CR56" s="75"/>
      <c r="CS56" s="75"/>
      <c r="CT56" s="75"/>
      <c r="CU56" s="75"/>
      <c r="CV56" s="75"/>
      <c r="CW56" s="75"/>
      <c r="CX56" s="75"/>
      <c r="CY56" s="75"/>
      <c r="CZ56" s="75"/>
      <c r="DA56" s="75"/>
      <c r="DB56" s="75"/>
      <c r="DC56" s="75"/>
      <c r="DD56" s="75"/>
    </row>
    <row r="57" spans="1:108" s="8" customFormat="1" ht="13.5" customHeight="1">
      <c r="A57" s="69"/>
      <c r="B57" s="70"/>
      <c r="C57" s="71"/>
      <c r="D57" s="78" t="s">
        <v>70</v>
      </c>
      <c r="E57" s="71"/>
      <c r="F57" s="119"/>
      <c r="G57" s="73"/>
      <c r="H57" s="73"/>
      <c r="I57" s="119"/>
      <c r="J57" s="75"/>
      <c r="K57" s="258"/>
      <c r="L57" s="250"/>
      <c r="M57" s="250"/>
      <c r="N57" s="250"/>
      <c r="O57" s="250"/>
      <c r="P57" s="250"/>
      <c r="Q57" s="250"/>
      <c r="R57" s="250"/>
      <c r="S57" s="250"/>
      <c r="T57" s="250"/>
      <c r="U57" s="250"/>
      <c r="V57" s="250"/>
      <c r="W57" s="250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75"/>
      <c r="BN57" s="75"/>
      <c r="BO57" s="75"/>
      <c r="BP57" s="75"/>
      <c r="BQ57" s="75"/>
      <c r="BR57" s="75"/>
      <c r="BS57" s="75"/>
      <c r="BT57" s="75"/>
      <c r="BU57" s="75"/>
      <c r="BV57" s="75"/>
      <c r="BW57" s="75"/>
      <c r="BX57" s="75"/>
      <c r="BY57" s="75"/>
      <c r="BZ57" s="75"/>
      <c r="CA57" s="75"/>
      <c r="CB57" s="75"/>
      <c r="CC57" s="75"/>
      <c r="CD57" s="75"/>
      <c r="CE57" s="75"/>
      <c r="CF57" s="75"/>
      <c r="CG57" s="75"/>
      <c r="CH57" s="75"/>
      <c r="CI57" s="75"/>
      <c r="CJ57" s="75"/>
      <c r="CK57" s="75"/>
      <c r="CL57" s="75"/>
      <c r="CM57" s="75"/>
      <c r="CN57" s="75"/>
      <c r="CO57" s="75"/>
      <c r="CP57" s="75"/>
      <c r="CQ57" s="75"/>
      <c r="CR57" s="75"/>
      <c r="CS57" s="75"/>
      <c r="CT57" s="75"/>
      <c r="CU57" s="75"/>
      <c r="CV57" s="75"/>
      <c r="CW57" s="75"/>
      <c r="CX57" s="75"/>
      <c r="CY57" s="75"/>
      <c r="CZ57" s="75"/>
      <c r="DA57" s="75"/>
      <c r="DB57" s="75"/>
      <c r="DC57" s="75"/>
      <c r="DD57" s="75"/>
    </row>
    <row r="58" spans="1:108" s="8" customFormat="1" ht="13.5" customHeight="1">
      <c r="A58" s="69"/>
      <c r="B58" s="70"/>
      <c r="C58" s="71"/>
      <c r="D58" s="107" t="s">
        <v>71</v>
      </c>
      <c r="E58" s="120"/>
      <c r="F58" s="79">
        <f>(1*2.02)*9</f>
        <v>18.18</v>
      </c>
      <c r="G58" s="73"/>
      <c r="H58" s="73"/>
      <c r="I58" s="119"/>
      <c r="J58" s="259"/>
      <c r="K58" s="260"/>
      <c r="L58" s="250"/>
      <c r="M58" s="250"/>
      <c r="N58" s="250"/>
      <c r="O58" s="250"/>
      <c r="P58" s="250"/>
      <c r="Q58" s="250"/>
      <c r="R58" s="250"/>
      <c r="S58" s="250"/>
      <c r="T58" s="250"/>
      <c r="U58" s="250"/>
      <c r="V58" s="250"/>
      <c r="W58" s="250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5"/>
      <c r="BE58" s="75"/>
      <c r="BF58" s="75"/>
      <c r="BG58" s="75"/>
      <c r="BH58" s="75"/>
      <c r="BI58" s="75"/>
      <c r="BJ58" s="75"/>
      <c r="BK58" s="75"/>
      <c r="BL58" s="75"/>
      <c r="BM58" s="75"/>
      <c r="BN58" s="75"/>
      <c r="BO58" s="75"/>
      <c r="BP58" s="75"/>
      <c r="BQ58" s="75"/>
      <c r="BR58" s="75"/>
      <c r="BS58" s="75"/>
      <c r="BT58" s="75"/>
      <c r="BU58" s="75"/>
      <c r="BV58" s="75"/>
      <c r="BW58" s="75"/>
      <c r="BX58" s="75"/>
      <c r="BY58" s="75"/>
      <c r="BZ58" s="75"/>
      <c r="CA58" s="75"/>
      <c r="CB58" s="75"/>
      <c r="CC58" s="75"/>
      <c r="CD58" s="75"/>
      <c r="CE58" s="75"/>
      <c r="CF58" s="75"/>
      <c r="CG58" s="75"/>
      <c r="CH58" s="75"/>
      <c r="CI58" s="75"/>
      <c r="CJ58" s="75"/>
      <c r="CK58" s="75"/>
      <c r="CL58" s="75"/>
      <c r="CM58" s="75"/>
      <c r="CN58" s="75"/>
      <c r="CO58" s="75"/>
      <c r="CP58" s="75"/>
      <c r="CQ58" s="75"/>
      <c r="CR58" s="75"/>
      <c r="CS58" s="75"/>
      <c r="CT58" s="75"/>
      <c r="CU58" s="75"/>
      <c r="CV58" s="75"/>
      <c r="CW58" s="75"/>
      <c r="CX58" s="75"/>
      <c r="CY58" s="75"/>
      <c r="CZ58" s="75"/>
      <c r="DA58" s="75"/>
      <c r="DB58" s="75"/>
      <c r="DC58" s="75"/>
      <c r="DD58" s="75"/>
    </row>
    <row r="59" spans="1:108" s="8" customFormat="1" ht="13.5" customHeight="1">
      <c r="A59" s="69"/>
      <c r="B59" s="70"/>
      <c r="C59" s="71"/>
      <c r="D59" s="107" t="s">
        <v>235</v>
      </c>
      <c r="E59" s="120"/>
      <c r="F59" s="79"/>
      <c r="G59" s="73"/>
      <c r="H59" s="73"/>
      <c r="I59" s="119"/>
      <c r="J59" s="259"/>
      <c r="K59" s="260"/>
      <c r="L59" s="250"/>
      <c r="M59" s="250"/>
      <c r="N59" s="250"/>
      <c r="O59" s="250"/>
      <c r="P59" s="300"/>
      <c r="Q59" s="250"/>
      <c r="R59" s="250"/>
      <c r="S59" s="250"/>
      <c r="T59" s="250"/>
      <c r="U59" s="250"/>
      <c r="V59" s="250"/>
      <c r="W59" s="250"/>
      <c r="X59" s="250"/>
      <c r="Y59" s="250"/>
      <c r="Z59" s="250"/>
      <c r="AA59" s="250"/>
      <c r="AB59" s="250"/>
      <c r="AC59" s="250"/>
      <c r="AD59" s="250"/>
      <c r="AE59" s="250"/>
      <c r="AF59" s="250"/>
      <c r="AG59" s="250"/>
      <c r="AH59" s="250"/>
      <c r="AI59" s="250"/>
      <c r="AJ59" s="250"/>
      <c r="AK59" s="250"/>
      <c r="AL59" s="250"/>
      <c r="AM59" s="250"/>
      <c r="AN59" s="250"/>
      <c r="AO59" s="75"/>
      <c r="AP59" s="75"/>
      <c r="AQ59" s="75"/>
      <c r="AR59" s="75"/>
      <c r="AS59" s="75"/>
      <c r="AT59" s="75"/>
      <c r="AU59" s="75"/>
      <c r="AV59" s="75"/>
      <c r="AW59" s="75"/>
      <c r="AX59" s="75"/>
      <c r="AY59" s="75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5"/>
      <c r="BN59" s="75"/>
      <c r="BO59" s="75"/>
      <c r="BP59" s="75"/>
      <c r="BQ59" s="75"/>
      <c r="BR59" s="75"/>
      <c r="BS59" s="75"/>
      <c r="BT59" s="75"/>
      <c r="BU59" s="75"/>
      <c r="BV59" s="75"/>
      <c r="BW59" s="75"/>
      <c r="BX59" s="75"/>
      <c r="BY59" s="75"/>
      <c r="BZ59" s="75"/>
      <c r="CA59" s="75"/>
      <c r="CB59" s="75"/>
      <c r="CC59" s="75"/>
      <c r="CD59" s="75"/>
      <c r="CE59" s="75"/>
      <c r="CF59" s="75"/>
      <c r="CG59" s="75"/>
      <c r="CH59" s="75"/>
      <c r="CI59" s="75"/>
      <c r="CJ59" s="75"/>
      <c r="CK59" s="75"/>
      <c r="CL59" s="75"/>
      <c r="CM59" s="75"/>
      <c r="CN59" s="75"/>
      <c r="CO59" s="75"/>
      <c r="CP59" s="75"/>
      <c r="CQ59" s="75"/>
      <c r="CR59" s="75"/>
      <c r="CS59" s="75"/>
      <c r="CT59" s="75"/>
      <c r="CU59" s="75"/>
      <c r="CV59" s="75"/>
      <c r="CW59" s="75"/>
      <c r="CX59" s="75"/>
      <c r="CY59" s="75"/>
      <c r="CZ59" s="75"/>
      <c r="DA59" s="75"/>
    </row>
    <row r="60" spans="1:108" s="8" customFormat="1" ht="54" customHeight="1">
      <c r="A60" s="69"/>
      <c r="B60" s="70"/>
      <c r="C60" s="71"/>
      <c r="D60" s="78" t="s">
        <v>72</v>
      </c>
      <c r="E60" s="71"/>
      <c r="F60" s="79"/>
      <c r="G60" s="73"/>
      <c r="H60" s="73"/>
      <c r="I60" s="119"/>
      <c r="J60" s="261"/>
      <c r="K60" s="250"/>
      <c r="L60" s="250"/>
      <c r="M60" s="250"/>
      <c r="N60" s="250"/>
      <c r="O60" s="250"/>
      <c r="P60" s="250"/>
      <c r="Q60" s="250"/>
      <c r="R60" s="250"/>
      <c r="S60" s="250"/>
      <c r="T60" s="250"/>
      <c r="U60" s="250"/>
      <c r="V60" s="250"/>
      <c r="W60" s="250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75"/>
      <c r="AX60" s="75"/>
      <c r="AY60" s="75"/>
      <c r="AZ60" s="75"/>
      <c r="BA60" s="75"/>
      <c r="BB60" s="75"/>
      <c r="BC60" s="75"/>
      <c r="BD60" s="75"/>
      <c r="BE60" s="75"/>
      <c r="BF60" s="75"/>
      <c r="BG60" s="75"/>
      <c r="BH60" s="75"/>
      <c r="BI60" s="75"/>
      <c r="BJ60" s="75"/>
      <c r="BK60" s="75"/>
      <c r="BL60" s="75"/>
      <c r="BM60" s="75"/>
      <c r="BN60" s="75"/>
      <c r="BO60" s="75"/>
      <c r="BP60" s="75"/>
      <c r="BQ60" s="75"/>
      <c r="BR60" s="75"/>
      <c r="BS60" s="75"/>
      <c r="BT60" s="75"/>
      <c r="BU60" s="75"/>
      <c r="BV60" s="75"/>
      <c r="BW60" s="75"/>
      <c r="BX60" s="75"/>
      <c r="BY60" s="75"/>
      <c r="BZ60" s="75"/>
      <c r="CA60" s="75"/>
      <c r="CB60" s="75"/>
      <c r="CC60" s="75"/>
      <c r="CD60" s="75"/>
      <c r="CE60" s="75"/>
      <c r="CF60" s="75"/>
      <c r="CG60" s="75"/>
      <c r="CH60" s="75"/>
      <c r="CI60" s="75"/>
      <c r="CJ60" s="75"/>
      <c r="CK60" s="75"/>
      <c r="CL60" s="75"/>
      <c r="CM60" s="75"/>
      <c r="CN60" s="75"/>
      <c r="CO60" s="75"/>
      <c r="CP60" s="75"/>
      <c r="CQ60" s="75"/>
      <c r="CR60" s="75"/>
      <c r="CS60" s="75"/>
      <c r="CT60" s="75"/>
      <c r="CU60" s="75"/>
      <c r="CV60" s="75"/>
      <c r="CW60" s="75"/>
      <c r="CX60" s="75"/>
      <c r="CY60" s="75"/>
      <c r="CZ60" s="75"/>
      <c r="DA60" s="75"/>
      <c r="DB60" s="75"/>
      <c r="DC60" s="75"/>
      <c r="DD60" s="75"/>
    </row>
    <row r="61" spans="1:108" s="8" customFormat="1" ht="27" customHeight="1">
      <c r="A61" s="69"/>
      <c r="B61" s="70"/>
      <c r="C61" s="71"/>
      <c r="D61" s="78" t="s">
        <v>73</v>
      </c>
      <c r="E61" s="71"/>
      <c r="F61" s="79"/>
      <c r="G61" s="73"/>
      <c r="H61" s="73"/>
      <c r="I61" s="119"/>
      <c r="J61" s="261"/>
      <c r="K61" s="250"/>
      <c r="L61" s="250"/>
      <c r="M61" s="250"/>
      <c r="N61" s="250"/>
      <c r="O61" s="250"/>
      <c r="P61" s="250"/>
      <c r="Q61" s="250"/>
      <c r="R61" s="250"/>
      <c r="S61" s="250"/>
      <c r="T61" s="250"/>
      <c r="U61" s="250"/>
      <c r="V61" s="250"/>
      <c r="W61" s="250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  <c r="AW61" s="75"/>
      <c r="AX61" s="75"/>
      <c r="AY61" s="75"/>
      <c r="AZ61" s="75"/>
      <c r="BA61" s="75"/>
      <c r="BB61" s="75"/>
      <c r="BC61" s="75"/>
      <c r="BD61" s="75"/>
      <c r="BE61" s="75"/>
      <c r="BF61" s="75"/>
      <c r="BG61" s="75"/>
      <c r="BH61" s="75"/>
      <c r="BI61" s="75"/>
      <c r="BJ61" s="75"/>
      <c r="BK61" s="75"/>
      <c r="BL61" s="75"/>
      <c r="BM61" s="75"/>
      <c r="BN61" s="75"/>
      <c r="BO61" s="75"/>
      <c r="BP61" s="75"/>
      <c r="BQ61" s="75"/>
      <c r="BR61" s="75"/>
      <c r="BS61" s="75"/>
      <c r="BT61" s="75"/>
      <c r="BU61" s="75"/>
      <c r="BV61" s="75"/>
      <c r="BW61" s="75"/>
      <c r="BX61" s="75"/>
      <c r="BY61" s="75"/>
      <c r="BZ61" s="75"/>
      <c r="CA61" s="75"/>
      <c r="CB61" s="75"/>
      <c r="CC61" s="75"/>
      <c r="CD61" s="75"/>
      <c r="CE61" s="75"/>
      <c r="CF61" s="75"/>
      <c r="CG61" s="75"/>
      <c r="CH61" s="75"/>
      <c r="CI61" s="75"/>
      <c r="CJ61" s="75"/>
      <c r="CK61" s="75"/>
      <c r="CL61" s="75"/>
      <c r="CM61" s="75"/>
      <c r="CN61" s="75"/>
      <c r="CO61" s="75"/>
      <c r="CP61" s="75"/>
      <c r="CQ61" s="75"/>
      <c r="CR61" s="75"/>
      <c r="CS61" s="75"/>
      <c r="CT61" s="75"/>
      <c r="CU61" s="75"/>
      <c r="CV61" s="75"/>
      <c r="CW61" s="75"/>
      <c r="CX61" s="75"/>
      <c r="CY61" s="75"/>
      <c r="CZ61" s="75"/>
      <c r="DA61" s="75"/>
      <c r="DB61" s="75"/>
      <c r="DC61" s="75"/>
      <c r="DD61" s="75"/>
    </row>
    <row r="62" spans="1:108" s="8" customFormat="1" ht="67.5" customHeight="1">
      <c r="A62" s="122"/>
      <c r="B62" s="123"/>
      <c r="C62" s="124"/>
      <c r="D62" s="276" t="s">
        <v>203</v>
      </c>
      <c r="E62" s="78"/>
      <c r="F62" s="79"/>
      <c r="G62" s="73"/>
      <c r="H62" s="73"/>
      <c r="I62" s="119"/>
      <c r="J62" s="250"/>
      <c r="K62" s="250"/>
      <c r="L62" s="250"/>
      <c r="M62" s="250"/>
      <c r="N62" s="250"/>
      <c r="O62" s="250"/>
      <c r="P62" s="250"/>
      <c r="Q62" s="250"/>
      <c r="R62" s="250"/>
      <c r="S62" s="250"/>
      <c r="T62" s="250"/>
      <c r="U62" s="250"/>
      <c r="V62" s="250"/>
      <c r="W62" s="250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75"/>
      <c r="BI62" s="75"/>
      <c r="BJ62" s="75"/>
      <c r="BK62" s="75"/>
      <c r="BL62" s="75"/>
      <c r="BM62" s="75"/>
      <c r="BN62" s="75"/>
      <c r="BO62" s="75"/>
      <c r="BP62" s="75"/>
      <c r="BQ62" s="75"/>
      <c r="BR62" s="75"/>
      <c r="BS62" s="75"/>
      <c r="BT62" s="75"/>
      <c r="BU62" s="75"/>
      <c r="BV62" s="75"/>
      <c r="BW62" s="75"/>
      <c r="BX62" s="75"/>
      <c r="BY62" s="75"/>
      <c r="BZ62" s="75"/>
      <c r="CA62" s="75"/>
      <c r="CB62" s="75"/>
      <c r="CC62" s="75"/>
      <c r="CD62" s="75"/>
      <c r="CE62" s="75"/>
      <c r="CF62" s="75"/>
      <c r="CG62" s="75"/>
      <c r="CH62" s="75"/>
      <c r="CI62" s="75"/>
      <c r="CJ62" s="75"/>
      <c r="CK62" s="75"/>
      <c r="CL62" s="75"/>
      <c r="CM62" s="75"/>
      <c r="CN62" s="75"/>
      <c r="CO62" s="75"/>
      <c r="CP62" s="75"/>
      <c r="CQ62" s="75"/>
      <c r="CR62" s="75"/>
      <c r="CS62" s="75"/>
      <c r="CT62" s="75"/>
      <c r="CU62" s="75"/>
      <c r="CV62" s="75"/>
      <c r="CW62" s="75"/>
      <c r="CX62" s="75"/>
      <c r="CY62" s="75"/>
      <c r="CZ62" s="75"/>
      <c r="DA62" s="75"/>
      <c r="DB62" s="75"/>
      <c r="DC62" s="75"/>
      <c r="DD62" s="75"/>
    </row>
    <row r="63" spans="1:108" s="8" customFormat="1" ht="13.5" customHeight="1">
      <c r="A63" s="69">
        <v>14</v>
      </c>
      <c r="B63" s="121" t="s">
        <v>52</v>
      </c>
      <c r="C63" s="71" t="s">
        <v>74</v>
      </c>
      <c r="D63" s="71" t="s">
        <v>75</v>
      </c>
      <c r="E63" s="71" t="s">
        <v>37</v>
      </c>
      <c r="F63" s="105">
        <f>SUM(F65:F65)</f>
        <v>6.3450000000000006</v>
      </c>
      <c r="G63" s="73"/>
      <c r="H63" s="73">
        <f>F63*G63</f>
        <v>0</v>
      </c>
      <c r="I63" s="106" t="s">
        <v>60</v>
      </c>
      <c r="J63" s="250"/>
      <c r="K63" s="250"/>
      <c r="L63" s="250"/>
      <c r="M63" s="250"/>
      <c r="N63" s="250"/>
      <c r="O63" s="250"/>
      <c r="P63" s="250"/>
      <c r="Q63" s="250"/>
      <c r="R63" s="250"/>
      <c r="S63" s="250"/>
      <c r="T63" s="250"/>
      <c r="U63" s="250"/>
      <c r="V63" s="250"/>
      <c r="W63" s="250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75"/>
      <c r="BN63" s="75"/>
      <c r="BO63" s="75"/>
      <c r="BP63" s="75"/>
      <c r="BQ63" s="75"/>
      <c r="BR63" s="75"/>
      <c r="BS63" s="75"/>
      <c r="BT63" s="75"/>
      <c r="BU63" s="75"/>
      <c r="BV63" s="75"/>
      <c r="BW63" s="75"/>
      <c r="BX63" s="75"/>
      <c r="BY63" s="75"/>
      <c r="BZ63" s="75"/>
      <c r="CA63" s="75"/>
      <c r="CB63" s="75"/>
      <c r="CC63" s="75"/>
      <c r="CD63" s="75"/>
      <c r="CE63" s="75"/>
      <c r="CF63" s="75"/>
      <c r="CG63" s="75"/>
      <c r="CH63" s="75"/>
      <c r="CI63" s="75"/>
      <c r="CJ63" s="75"/>
      <c r="CK63" s="75"/>
      <c r="CL63" s="75"/>
      <c r="CM63" s="75"/>
      <c r="CN63" s="75"/>
      <c r="CO63" s="75"/>
      <c r="CP63" s="75"/>
      <c r="CQ63" s="75"/>
      <c r="CR63" s="75"/>
      <c r="CS63" s="75"/>
      <c r="CT63" s="75"/>
      <c r="CU63" s="75"/>
      <c r="CV63" s="75"/>
      <c r="CW63" s="75"/>
      <c r="CX63" s="75"/>
      <c r="CY63" s="75"/>
      <c r="CZ63" s="75"/>
      <c r="DA63" s="75"/>
      <c r="DB63" s="75"/>
      <c r="DC63" s="75"/>
      <c r="DD63" s="75"/>
    </row>
    <row r="64" spans="1:108" s="8" customFormat="1" ht="13.5" customHeight="1">
      <c r="A64" s="69"/>
      <c r="B64" s="70"/>
      <c r="C64" s="71"/>
      <c r="D64" s="78" t="s">
        <v>70</v>
      </c>
      <c r="E64" s="71"/>
      <c r="F64" s="119"/>
      <c r="G64" s="73"/>
      <c r="H64" s="73"/>
      <c r="I64" s="119"/>
      <c r="J64" s="75"/>
      <c r="K64" s="258"/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75"/>
      <c r="AX64" s="75"/>
      <c r="AY64" s="75"/>
      <c r="AZ64" s="75"/>
      <c r="BA64" s="75"/>
      <c r="BB64" s="75"/>
      <c r="BC64" s="75"/>
      <c r="BD64" s="75"/>
      <c r="BE64" s="75"/>
      <c r="BF64" s="75"/>
      <c r="BG64" s="75"/>
      <c r="BH64" s="75"/>
      <c r="BI64" s="75"/>
      <c r="BJ64" s="75"/>
      <c r="BK64" s="75"/>
      <c r="BL64" s="75"/>
      <c r="BM64" s="75"/>
      <c r="BN64" s="75"/>
      <c r="BO64" s="75"/>
      <c r="BP64" s="75"/>
      <c r="BQ64" s="75"/>
      <c r="BR64" s="75"/>
      <c r="BS64" s="75"/>
      <c r="BT64" s="75"/>
      <c r="BU64" s="75"/>
      <c r="BV64" s="75"/>
      <c r="BW64" s="75"/>
      <c r="BX64" s="75"/>
      <c r="BY64" s="75"/>
      <c r="BZ64" s="75"/>
      <c r="CA64" s="75"/>
      <c r="CB64" s="75"/>
      <c r="CC64" s="75"/>
      <c r="CD64" s="75"/>
      <c r="CE64" s="75"/>
      <c r="CF64" s="75"/>
      <c r="CG64" s="75"/>
      <c r="CH64" s="75"/>
      <c r="CI64" s="75"/>
      <c r="CJ64" s="75"/>
      <c r="CK64" s="75"/>
      <c r="CL64" s="75"/>
      <c r="CM64" s="75"/>
      <c r="CN64" s="75"/>
      <c r="CO64" s="75"/>
      <c r="CP64" s="75"/>
      <c r="CQ64" s="75"/>
      <c r="CR64" s="75"/>
      <c r="CS64" s="75"/>
      <c r="CT64" s="75"/>
      <c r="CU64" s="75"/>
      <c r="CV64" s="75"/>
      <c r="CW64" s="75"/>
      <c r="CX64" s="75"/>
      <c r="CY64" s="75"/>
      <c r="CZ64" s="75"/>
      <c r="DA64" s="75"/>
      <c r="DB64" s="75"/>
      <c r="DC64" s="75"/>
      <c r="DD64" s="75"/>
    </row>
    <row r="65" spans="1:108" s="8" customFormat="1" ht="13.5" customHeight="1">
      <c r="A65" s="69"/>
      <c r="B65" s="70"/>
      <c r="C65" s="71"/>
      <c r="D65" s="107" t="s">
        <v>76</v>
      </c>
      <c r="E65" s="120"/>
      <c r="F65" s="79">
        <f>(1.35*2.35)*2</f>
        <v>6.3450000000000006</v>
      </c>
      <c r="G65" s="73"/>
      <c r="H65" s="73"/>
      <c r="I65" s="119"/>
      <c r="J65" s="259"/>
      <c r="K65" s="260"/>
      <c r="L65" s="250"/>
      <c r="M65" s="250"/>
      <c r="N65" s="250"/>
      <c r="O65" s="250"/>
      <c r="P65" s="250"/>
      <c r="Q65" s="250"/>
      <c r="R65" s="250"/>
      <c r="S65" s="250"/>
      <c r="T65" s="250"/>
      <c r="U65" s="250"/>
      <c r="V65" s="250"/>
      <c r="W65" s="250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75"/>
      <c r="AS65" s="75"/>
      <c r="AT65" s="75"/>
      <c r="AU65" s="75"/>
      <c r="AV65" s="75"/>
      <c r="AW65" s="75"/>
      <c r="AX65" s="75"/>
      <c r="AY65" s="75"/>
      <c r="AZ65" s="75"/>
      <c r="BA65" s="75"/>
      <c r="BB65" s="75"/>
      <c r="BC65" s="75"/>
      <c r="BD65" s="75"/>
      <c r="BE65" s="75"/>
      <c r="BF65" s="75"/>
      <c r="BG65" s="75"/>
      <c r="BH65" s="75"/>
      <c r="BI65" s="75"/>
      <c r="BJ65" s="75"/>
      <c r="BK65" s="75"/>
      <c r="BL65" s="75"/>
      <c r="BM65" s="75"/>
      <c r="BN65" s="75"/>
      <c r="BO65" s="75"/>
      <c r="BP65" s="75"/>
      <c r="BQ65" s="75"/>
      <c r="BR65" s="75"/>
      <c r="BS65" s="75"/>
      <c r="BT65" s="75"/>
      <c r="BU65" s="75"/>
      <c r="BV65" s="75"/>
      <c r="BW65" s="75"/>
      <c r="BX65" s="75"/>
      <c r="BY65" s="75"/>
      <c r="BZ65" s="75"/>
      <c r="CA65" s="75"/>
      <c r="CB65" s="75"/>
      <c r="CC65" s="75"/>
      <c r="CD65" s="75"/>
      <c r="CE65" s="75"/>
      <c r="CF65" s="75"/>
      <c r="CG65" s="75"/>
      <c r="CH65" s="75"/>
      <c r="CI65" s="75"/>
      <c r="CJ65" s="75"/>
      <c r="CK65" s="75"/>
      <c r="CL65" s="75"/>
      <c r="CM65" s="75"/>
      <c r="CN65" s="75"/>
      <c r="CO65" s="75"/>
      <c r="CP65" s="75"/>
      <c r="CQ65" s="75"/>
      <c r="CR65" s="75"/>
      <c r="CS65" s="75"/>
      <c r="CT65" s="75"/>
      <c r="CU65" s="75"/>
      <c r="CV65" s="75"/>
      <c r="CW65" s="75"/>
      <c r="CX65" s="75"/>
      <c r="CY65" s="75"/>
      <c r="CZ65" s="75"/>
      <c r="DA65" s="75"/>
      <c r="DB65" s="75"/>
      <c r="DC65" s="75"/>
      <c r="DD65" s="75"/>
    </row>
    <row r="66" spans="1:108" s="8" customFormat="1" ht="13.5" customHeight="1">
      <c r="A66" s="69"/>
      <c r="B66" s="70"/>
      <c r="C66" s="71"/>
      <c r="D66" s="107" t="s">
        <v>235</v>
      </c>
      <c r="E66" s="120"/>
      <c r="F66" s="79"/>
      <c r="G66" s="73"/>
      <c r="H66" s="73"/>
      <c r="I66" s="119"/>
      <c r="J66" s="259"/>
      <c r="K66" s="260"/>
      <c r="L66" s="250"/>
      <c r="M66" s="250"/>
      <c r="N66" s="250"/>
      <c r="O66" s="250"/>
      <c r="P66" s="300"/>
      <c r="Q66" s="250"/>
      <c r="R66" s="250"/>
      <c r="S66" s="250"/>
      <c r="T66" s="250"/>
      <c r="U66" s="250"/>
      <c r="V66" s="250"/>
      <c r="W66" s="250"/>
      <c r="X66" s="250"/>
      <c r="Y66" s="250"/>
      <c r="Z66" s="250"/>
      <c r="AA66" s="250"/>
      <c r="AB66" s="250"/>
      <c r="AC66" s="250"/>
      <c r="AD66" s="250"/>
      <c r="AE66" s="250"/>
      <c r="AF66" s="250"/>
      <c r="AG66" s="250"/>
      <c r="AH66" s="250"/>
      <c r="AI66" s="250"/>
      <c r="AJ66" s="250"/>
      <c r="AK66" s="250"/>
      <c r="AL66" s="250"/>
      <c r="AM66" s="250"/>
      <c r="AN66" s="250"/>
      <c r="AO66" s="75"/>
      <c r="AP66" s="75"/>
      <c r="AQ66" s="75"/>
      <c r="AR66" s="75"/>
      <c r="AS66" s="75"/>
      <c r="AT66" s="75"/>
      <c r="AU66" s="75"/>
      <c r="AV66" s="75"/>
      <c r="AW66" s="75"/>
      <c r="AX66" s="75"/>
      <c r="AY66" s="75"/>
      <c r="AZ66" s="75"/>
      <c r="BA66" s="75"/>
      <c r="BB66" s="75"/>
      <c r="BC66" s="75"/>
      <c r="BD66" s="75"/>
      <c r="BE66" s="75"/>
      <c r="BF66" s="75"/>
      <c r="BG66" s="75"/>
      <c r="BH66" s="75"/>
      <c r="BI66" s="75"/>
      <c r="BJ66" s="75"/>
      <c r="BK66" s="75"/>
      <c r="BL66" s="75"/>
      <c r="BM66" s="75"/>
      <c r="BN66" s="75"/>
      <c r="BO66" s="75"/>
      <c r="BP66" s="75"/>
      <c r="BQ66" s="75"/>
      <c r="BR66" s="75"/>
      <c r="BS66" s="75"/>
      <c r="BT66" s="75"/>
      <c r="BU66" s="75"/>
      <c r="BV66" s="75"/>
      <c r="BW66" s="75"/>
      <c r="BX66" s="75"/>
      <c r="BY66" s="75"/>
      <c r="BZ66" s="75"/>
      <c r="CA66" s="75"/>
      <c r="CB66" s="75"/>
      <c r="CC66" s="75"/>
      <c r="CD66" s="75"/>
      <c r="CE66" s="75"/>
      <c r="CF66" s="75"/>
      <c r="CG66" s="75"/>
      <c r="CH66" s="75"/>
      <c r="CI66" s="75"/>
      <c r="CJ66" s="75"/>
      <c r="CK66" s="75"/>
      <c r="CL66" s="75"/>
      <c r="CM66" s="75"/>
      <c r="CN66" s="75"/>
      <c r="CO66" s="75"/>
      <c r="CP66" s="75"/>
      <c r="CQ66" s="75"/>
      <c r="CR66" s="75"/>
      <c r="CS66" s="75"/>
      <c r="CT66" s="75"/>
      <c r="CU66" s="75"/>
      <c r="CV66" s="75"/>
      <c r="CW66" s="75"/>
      <c r="CX66" s="75"/>
      <c r="CY66" s="75"/>
      <c r="CZ66" s="75"/>
      <c r="DA66" s="75"/>
    </row>
    <row r="67" spans="1:108" s="8" customFormat="1" ht="54" customHeight="1">
      <c r="A67" s="69"/>
      <c r="B67" s="70"/>
      <c r="C67" s="71"/>
      <c r="D67" s="78" t="s">
        <v>77</v>
      </c>
      <c r="E67" s="71"/>
      <c r="F67" s="79"/>
      <c r="G67" s="73"/>
      <c r="H67" s="73"/>
      <c r="I67" s="119"/>
      <c r="J67" s="261"/>
      <c r="K67" s="250"/>
      <c r="L67" s="250"/>
      <c r="M67" s="250"/>
      <c r="N67" s="250"/>
      <c r="O67" s="250"/>
      <c r="P67" s="250"/>
      <c r="Q67" s="250"/>
      <c r="R67" s="250"/>
      <c r="S67" s="250"/>
      <c r="T67" s="250"/>
      <c r="U67" s="250"/>
      <c r="V67" s="250"/>
      <c r="W67" s="250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  <c r="BM67" s="75"/>
      <c r="BN67" s="75"/>
      <c r="BO67" s="75"/>
      <c r="BP67" s="75"/>
      <c r="BQ67" s="75"/>
      <c r="BR67" s="75"/>
      <c r="BS67" s="75"/>
      <c r="BT67" s="75"/>
      <c r="BU67" s="75"/>
      <c r="BV67" s="75"/>
      <c r="BW67" s="75"/>
      <c r="BX67" s="75"/>
      <c r="BY67" s="75"/>
      <c r="BZ67" s="75"/>
      <c r="CA67" s="75"/>
      <c r="CB67" s="75"/>
      <c r="CC67" s="75"/>
      <c r="CD67" s="75"/>
      <c r="CE67" s="75"/>
      <c r="CF67" s="75"/>
      <c r="CG67" s="75"/>
      <c r="CH67" s="75"/>
      <c r="CI67" s="75"/>
      <c r="CJ67" s="75"/>
      <c r="CK67" s="75"/>
      <c r="CL67" s="75"/>
      <c r="CM67" s="75"/>
      <c r="CN67" s="75"/>
      <c r="CO67" s="75"/>
      <c r="CP67" s="75"/>
      <c r="CQ67" s="75"/>
      <c r="CR67" s="75"/>
      <c r="CS67" s="75"/>
      <c r="CT67" s="75"/>
      <c r="CU67" s="75"/>
      <c r="CV67" s="75"/>
      <c r="CW67" s="75"/>
      <c r="CX67" s="75"/>
      <c r="CY67" s="75"/>
      <c r="CZ67" s="75"/>
      <c r="DA67" s="75"/>
      <c r="DB67" s="75"/>
      <c r="DC67" s="75"/>
      <c r="DD67" s="75"/>
    </row>
    <row r="68" spans="1:108" s="8" customFormat="1" ht="67.5" customHeight="1">
      <c r="A68" s="122"/>
      <c r="B68" s="123"/>
      <c r="C68" s="124"/>
      <c r="D68" s="276" t="s">
        <v>203</v>
      </c>
      <c r="E68" s="78"/>
      <c r="F68" s="79"/>
      <c r="G68" s="73"/>
      <c r="H68" s="73"/>
      <c r="I68" s="119"/>
      <c r="J68" s="261"/>
      <c r="K68" s="250"/>
      <c r="L68" s="250"/>
      <c r="M68" s="250"/>
      <c r="N68" s="250"/>
      <c r="O68" s="250"/>
      <c r="P68" s="250"/>
      <c r="Q68" s="250"/>
      <c r="R68" s="250"/>
      <c r="S68" s="250"/>
      <c r="T68" s="250"/>
      <c r="U68" s="250"/>
      <c r="V68" s="250"/>
      <c r="W68" s="250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  <c r="AS68" s="75"/>
      <c r="AT68" s="75"/>
      <c r="AU68" s="75"/>
      <c r="AV68" s="75"/>
      <c r="AW68" s="75"/>
      <c r="AX68" s="75"/>
      <c r="AY68" s="75"/>
      <c r="AZ68" s="75"/>
      <c r="BA68" s="75"/>
      <c r="BB68" s="75"/>
      <c r="BC68" s="75"/>
      <c r="BD68" s="75"/>
      <c r="BE68" s="75"/>
      <c r="BF68" s="75"/>
      <c r="BG68" s="75"/>
      <c r="BH68" s="75"/>
      <c r="BI68" s="75"/>
      <c r="BJ68" s="75"/>
      <c r="BK68" s="75"/>
      <c r="BL68" s="75"/>
      <c r="BM68" s="75"/>
      <c r="BN68" s="75"/>
      <c r="BO68" s="75"/>
      <c r="BP68" s="75"/>
      <c r="BQ68" s="75"/>
      <c r="BR68" s="75"/>
      <c r="BS68" s="75"/>
      <c r="BT68" s="75"/>
      <c r="BU68" s="75"/>
      <c r="BV68" s="75"/>
      <c r="BW68" s="75"/>
      <c r="BX68" s="75"/>
      <c r="BY68" s="75"/>
      <c r="BZ68" s="75"/>
      <c r="CA68" s="75"/>
      <c r="CB68" s="75"/>
      <c r="CC68" s="75"/>
      <c r="CD68" s="75"/>
      <c r="CE68" s="75"/>
      <c r="CF68" s="75"/>
      <c r="CG68" s="75"/>
      <c r="CH68" s="75"/>
      <c r="CI68" s="75"/>
      <c r="CJ68" s="75"/>
      <c r="CK68" s="75"/>
      <c r="CL68" s="75"/>
      <c r="CM68" s="75"/>
      <c r="CN68" s="75"/>
      <c r="CO68" s="75"/>
      <c r="CP68" s="75"/>
      <c r="CQ68" s="75"/>
      <c r="CR68" s="75"/>
      <c r="CS68" s="75"/>
      <c r="CT68" s="75"/>
      <c r="CU68" s="75"/>
      <c r="CV68" s="75"/>
      <c r="CW68" s="75"/>
      <c r="CX68" s="75"/>
      <c r="CY68" s="75"/>
      <c r="CZ68" s="75"/>
      <c r="DA68" s="75"/>
      <c r="DB68" s="75"/>
      <c r="DC68" s="75"/>
      <c r="DD68" s="75"/>
    </row>
    <row r="69" spans="1:108" s="126" customFormat="1" ht="13.5" customHeight="1">
      <c r="A69" s="69">
        <v>15</v>
      </c>
      <c r="B69" s="70" t="s">
        <v>52</v>
      </c>
      <c r="C69" s="71">
        <v>971035231</v>
      </c>
      <c r="D69" s="71" t="s">
        <v>78</v>
      </c>
      <c r="E69" s="71" t="s">
        <v>79</v>
      </c>
      <c r="F69" s="105">
        <f>SUM(F70:F72)</f>
        <v>3</v>
      </c>
      <c r="G69" s="73"/>
      <c r="H69" s="73">
        <f>F69*G69</f>
        <v>0</v>
      </c>
      <c r="I69" s="106" t="s">
        <v>38</v>
      </c>
      <c r="J69" s="125"/>
    </row>
    <row r="70" spans="1:108" s="126" customFormat="1" ht="27" customHeight="1">
      <c r="A70" s="69"/>
      <c r="B70" s="70"/>
      <c r="C70" s="71"/>
      <c r="D70" s="127" t="s">
        <v>80</v>
      </c>
      <c r="E70" s="71"/>
      <c r="F70" s="79">
        <v>1</v>
      </c>
      <c r="G70" s="73"/>
      <c r="H70" s="73"/>
      <c r="I70" s="81"/>
    </row>
    <row r="71" spans="1:108" s="126" customFormat="1" ht="27" customHeight="1">
      <c r="A71" s="69"/>
      <c r="B71" s="70"/>
      <c r="C71" s="71"/>
      <c r="D71" s="127" t="s">
        <v>81</v>
      </c>
      <c r="E71" s="71"/>
      <c r="F71" s="79">
        <v>1</v>
      </c>
      <c r="G71" s="73"/>
      <c r="H71" s="73"/>
      <c r="I71" s="81"/>
      <c r="J71" s="280"/>
    </row>
    <row r="72" spans="1:108" s="126" customFormat="1" ht="27" customHeight="1">
      <c r="A72" s="69"/>
      <c r="B72" s="70"/>
      <c r="C72" s="71"/>
      <c r="D72" s="127" t="s">
        <v>82</v>
      </c>
      <c r="E72" s="71"/>
      <c r="F72" s="79">
        <v>1</v>
      </c>
      <c r="G72" s="73"/>
      <c r="H72" s="73"/>
      <c r="I72" s="81"/>
    </row>
    <row r="73" spans="1:108" s="126" customFormat="1" ht="13.5" customHeight="1">
      <c r="A73" s="69">
        <v>16</v>
      </c>
      <c r="B73" s="70" t="s">
        <v>52</v>
      </c>
      <c r="C73" s="71">
        <v>971035261</v>
      </c>
      <c r="D73" s="71" t="s">
        <v>83</v>
      </c>
      <c r="E73" s="71" t="s">
        <v>79</v>
      </c>
      <c r="F73" s="105">
        <f>SUM(F74:F74)</f>
        <v>1</v>
      </c>
      <c r="G73" s="73"/>
      <c r="H73" s="73">
        <f>F73*G73</f>
        <v>0</v>
      </c>
      <c r="I73" s="106" t="s">
        <v>38</v>
      </c>
      <c r="J73" s="125"/>
    </row>
    <row r="74" spans="1:108" s="126" customFormat="1" ht="27" customHeight="1">
      <c r="A74" s="69"/>
      <c r="B74" s="70"/>
      <c r="C74" s="71"/>
      <c r="D74" s="127" t="s">
        <v>84</v>
      </c>
      <c r="E74" s="71"/>
      <c r="F74" s="79">
        <v>1</v>
      </c>
      <c r="G74" s="73"/>
      <c r="H74" s="73"/>
      <c r="I74" s="81"/>
    </row>
    <row r="75" spans="1:108" s="126" customFormat="1" ht="13.5" customHeight="1">
      <c r="A75" s="69">
        <v>17</v>
      </c>
      <c r="B75" s="70" t="s">
        <v>52</v>
      </c>
      <c r="C75" s="71">
        <v>974031134</v>
      </c>
      <c r="D75" s="71" t="s">
        <v>85</v>
      </c>
      <c r="E75" s="71" t="s">
        <v>86</v>
      </c>
      <c r="F75" s="105">
        <f>SUM(F76:F76)</f>
        <v>21.3</v>
      </c>
      <c r="G75" s="73"/>
      <c r="H75" s="73">
        <f>F75*G75</f>
        <v>0</v>
      </c>
      <c r="I75" s="106" t="s">
        <v>38</v>
      </c>
    </row>
    <row r="76" spans="1:108" s="126" customFormat="1" ht="27" customHeight="1">
      <c r="A76" s="69"/>
      <c r="B76" s="70"/>
      <c r="C76" s="71"/>
      <c r="D76" s="78" t="s">
        <v>87</v>
      </c>
      <c r="E76" s="71"/>
      <c r="F76" s="79">
        <f>21.3</f>
        <v>21.3</v>
      </c>
      <c r="G76" s="73"/>
      <c r="H76" s="73"/>
      <c r="I76" s="81"/>
    </row>
    <row r="77" spans="1:108" s="8" customFormat="1" ht="13.5" customHeight="1">
      <c r="A77" s="69">
        <v>18</v>
      </c>
      <c r="B77" s="128" t="s">
        <v>52</v>
      </c>
      <c r="C77" s="71">
        <v>978011161</v>
      </c>
      <c r="D77" s="71" t="s">
        <v>88</v>
      </c>
      <c r="E77" s="71" t="s">
        <v>37</v>
      </c>
      <c r="F77" s="105">
        <f>SUM(F78)</f>
        <v>52.47</v>
      </c>
      <c r="G77" s="73"/>
      <c r="H77" s="73">
        <f>F77*G77</f>
        <v>0</v>
      </c>
      <c r="I77" s="106" t="s">
        <v>38</v>
      </c>
      <c r="J77" s="281"/>
      <c r="K77" s="250"/>
      <c r="L77" s="250"/>
      <c r="M77" s="250"/>
      <c r="N77" s="250"/>
      <c r="O77" s="250"/>
      <c r="P77" s="250"/>
      <c r="Q77" s="250"/>
      <c r="R77" s="250"/>
      <c r="S77" s="250"/>
      <c r="T77" s="250"/>
      <c r="U77" s="250"/>
      <c r="V77" s="250"/>
      <c r="W77" s="250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75"/>
      <c r="AS77" s="75"/>
      <c r="AT77" s="75"/>
      <c r="AU77" s="75"/>
      <c r="AV77" s="75"/>
      <c r="AW77" s="75"/>
      <c r="AX77" s="75"/>
      <c r="AY77" s="75"/>
      <c r="AZ77" s="75"/>
      <c r="BA77" s="75"/>
      <c r="BB77" s="75"/>
      <c r="BC77" s="75"/>
      <c r="BD77" s="75"/>
      <c r="BE77" s="75"/>
      <c r="BF77" s="75"/>
      <c r="BG77" s="75"/>
      <c r="BH77" s="75"/>
      <c r="BI77" s="75"/>
      <c r="BJ77" s="75"/>
      <c r="BK77" s="75"/>
      <c r="BL77" s="75"/>
      <c r="BM77" s="75"/>
      <c r="BN77" s="75"/>
      <c r="BO77" s="75"/>
      <c r="BP77" s="75"/>
      <c r="BQ77" s="75"/>
      <c r="BR77" s="75"/>
      <c r="BS77" s="75"/>
      <c r="BT77" s="75"/>
      <c r="BU77" s="75"/>
      <c r="BV77" s="75"/>
      <c r="BW77" s="75"/>
      <c r="BX77" s="75"/>
      <c r="BY77" s="75"/>
      <c r="BZ77" s="75"/>
      <c r="CA77" s="75"/>
      <c r="CB77" s="75"/>
      <c r="CC77" s="75"/>
      <c r="CD77" s="75"/>
      <c r="CE77" s="75"/>
      <c r="CF77" s="75"/>
      <c r="CG77" s="75"/>
      <c r="CH77" s="75"/>
      <c r="CI77" s="75"/>
      <c r="CJ77" s="75"/>
      <c r="CK77" s="75"/>
      <c r="CL77" s="75"/>
      <c r="CM77" s="75"/>
      <c r="CN77" s="75"/>
      <c r="CO77" s="75"/>
      <c r="CP77" s="75"/>
      <c r="CQ77" s="75"/>
      <c r="CR77" s="75"/>
      <c r="CS77" s="75"/>
      <c r="CT77" s="75"/>
      <c r="CU77" s="75"/>
      <c r="CV77" s="75"/>
      <c r="CW77" s="75"/>
      <c r="CX77" s="75"/>
      <c r="CY77" s="75"/>
      <c r="CZ77" s="75"/>
      <c r="DA77" s="75"/>
      <c r="DB77" s="75"/>
      <c r="DC77" s="75"/>
      <c r="DD77" s="75"/>
    </row>
    <row r="78" spans="1:108" s="12" customFormat="1" ht="13.5" customHeight="1">
      <c r="A78" s="63"/>
      <c r="B78" s="64"/>
      <c r="C78" s="65"/>
      <c r="D78" s="129" t="s">
        <v>89</v>
      </c>
      <c r="E78" s="65"/>
      <c r="F78" s="130">
        <f>20.1+13.99+18.38</f>
        <v>52.47</v>
      </c>
      <c r="G78" s="67"/>
      <c r="H78" s="67"/>
      <c r="I78" s="68"/>
      <c r="J78" s="261"/>
      <c r="K78" s="250"/>
      <c r="L78" s="250"/>
      <c r="M78" s="250"/>
      <c r="N78" s="250"/>
      <c r="O78" s="250"/>
      <c r="P78" s="250"/>
      <c r="Q78" s="250"/>
      <c r="R78" s="250"/>
      <c r="S78" s="250"/>
      <c r="T78" s="250"/>
      <c r="U78" s="250"/>
      <c r="V78" s="250"/>
      <c r="W78" s="250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</row>
    <row r="79" spans="1:108" s="8" customFormat="1" ht="27" customHeight="1">
      <c r="A79" s="69">
        <v>19</v>
      </c>
      <c r="B79" s="128" t="s">
        <v>52</v>
      </c>
      <c r="C79" s="71">
        <v>978012161</v>
      </c>
      <c r="D79" s="71" t="s">
        <v>90</v>
      </c>
      <c r="E79" s="71" t="s">
        <v>37</v>
      </c>
      <c r="F79" s="105">
        <f>SUM(F80)</f>
        <v>130.74</v>
      </c>
      <c r="G79" s="73"/>
      <c r="H79" s="73">
        <f>F79*G79</f>
        <v>0</v>
      </c>
      <c r="I79" s="106" t="s">
        <v>38</v>
      </c>
      <c r="J79" s="281"/>
      <c r="K79" s="250"/>
      <c r="L79" s="250"/>
      <c r="M79" s="250"/>
      <c r="N79" s="250"/>
      <c r="O79" s="250"/>
      <c r="P79" s="250"/>
      <c r="Q79" s="250"/>
      <c r="R79" s="250"/>
      <c r="S79" s="250"/>
      <c r="T79" s="250"/>
      <c r="U79" s="250"/>
      <c r="V79" s="250"/>
      <c r="W79" s="250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75"/>
      <c r="AO79" s="75"/>
      <c r="AP79" s="75"/>
      <c r="AQ79" s="75"/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/>
      <c r="BF79" s="75"/>
      <c r="BG79" s="75"/>
      <c r="BH79" s="75"/>
      <c r="BI79" s="75"/>
      <c r="BJ79" s="75"/>
      <c r="BK79" s="75"/>
      <c r="BL79" s="75"/>
      <c r="BM79" s="75"/>
      <c r="BN79" s="75"/>
      <c r="BO79" s="75"/>
      <c r="BP79" s="75"/>
      <c r="BQ79" s="75"/>
      <c r="BR79" s="75"/>
      <c r="BS79" s="75"/>
      <c r="BT79" s="75"/>
      <c r="BU79" s="75"/>
      <c r="BV79" s="75"/>
      <c r="BW79" s="75"/>
      <c r="BX79" s="75"/>
      <c r="BY79" s="75"/>
      <c r="BZ79" s="75"/>
      <c r="CA79" s="75"/>
      <c r="CB79" s="75"/>
      <c r="CC79" s="75"/>
      <c r="CD79" s="75"/>
      <c r="CE79" s="75"/>
      <c r="CF79" s="75"/>
      <c r="CG79" s="75"/>
      <c r="CH79" s="75"/>
      <c r="CI79" s="75"/>
      <c r="CJ79" s="75"/>
      <c r="CK79" s="75"/>
      <c r="CL79" s="75"/>
      <c r="CM79" s="75"/>
      <c r="CN79" s="75"/>
      <c r="CO79" s="75"/>
      <c r="CP79" s="75"/>
      <c r="CQ79" s="75"/>
      <c r="CR79" s="75"/>
      <c r="CS79" s="75"/>
      <c r="CT79" s="75"/>
      <c r="CU79" s="75"/>
      <c r="CV79" s="75"/>
      <c r="CW79" s="75"/>
      <c r="CX79" s="75"/>
      <c r="CY79" s="75"/>
      <c r="CZ79" s="75"/>
      <c r="DA79" s="75"/>
      <c r="DB79" s="75"/>
      <c r="DC79" s="75"/>
      <c r="DD79" s="75"/>
    </row>
    <row r="80" spans="1:108" s="12" customFormat="1" ht="27" customHeight="1">
      <c r="A80" s="63"/>
      <c r="B80" s="64"/>
      <c r="C80" s="65"/>
      <c r="D80" s="129" t="s">
        <v>91</v>
      </c>
      <c r="E80" s="65"/>
      <c r="F80" s="130">
        <f>14.06+10.09+19.36+14.05+13.99+11.35+27.26+20.58</f>
        <v>130.74</v>
      </c>
      <c r="G80" s="67"/>
      <c r="H80" s="67"/>
      <c r="I80" s="68"/>
      <c r="J80" s="261"/>
      <c r="K80" s="250"/>
      <c r="L80" s="250"/>
      <c r="M80" s="250"/>
      <c r="N80" s="250"/>
      <c r="O80" s="250"/>
      <c r="P80" s="250"/>
      <c r="Q80" s="250"/>
      <c r="R80" s="250"/>
      <c r="S80" s="250"/>
      <c r="T80" s="250"/>
      <c r="U80" s="250"/>
      <c r="V80" s="250"/>
      <c r="W80" s="250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</row>
    <row r="81" spans="1:108" s="8" customFormat="1" ht="13.5" customHeight="1">
      <c r="A81" s="69">
        <v>20</v>
      </c>
      <c r="B81" s="128" t="s">
        <v>52</v>
      </c>
      <c r="C81" s="71">
        <v>978013161</v>
      </c>
      <c r="D81" s="71" t="s">
        <v>92</v>
      </c>
      <c r="E81" s="71" t="s">
        <v>37</v>
      </c>
      <c r="F81" s="105">
        <f>SUM(F83:F94)</f>
        <v>554.13749999999993</v>
      </c>
      <c r="G81" s="73"/>
      <c r="H81" s="73">
        <f>F81*G81</f>
        <v>0</v>
      </c>
      <c r="I81" s="106" t="s">
        <v>38</v>
      </c>
      <c r="J81" s="281"/>
      <c r="K81" s="250"/>
      <c r="L81" s="250"/>
      <c r="M81" s="250"/>
      <c r="N81" s="250"/>
      <c r="O81" s="250"/>
      <c r="P81" s="250"/>
      <c r="Q81" s="250"/>
      <c r="R81" s="250"/>
      <c r="S81" s="250"/>
      <c r="T81" s="250"/>
      <c r="U81" s="250"/>
      <c r="V81" s="250"/>
      <c r="W81" s="250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75"/>
      <c r="AS81" s="75"/>
      <c r="AT81" s="75"/>
      <c r="AU81" s="75"/>
      <c r="AV81" s="75"/>
      <c r="AW81" s="75"/>
      <c r="AX81" s="75"/>
      <c r="AY81" s="75"/>
      <c r="AZ81" s="75"/>
      <c r="BA81" s="75"/>
      <c r="BB81" s="75"/>
      <c r="BC81" s="75"/>
      <c r="BD81" s="75"/>
      <c r="BE81" s="75"/>
      <c r="BF81" s="75"/>
      <c r="BG81" s="75"/>
      <c r="BH81" s="75"/>
      <c r="BI81" s="75"/>
      <c r="BJ81" s="75"/>
      <c r="BK81" s="75"/>
      <c r="BL81" s="75"/>
      <c r="BM81" s="75"/>
      <c r="BN81" s="75"/>
      <c r="BO81" s="75"/>
      <c r="BP81" s="75"/>
      <c r="BQ81" s="75"/>
      <c r="BR81" s="75"/>
      <c r="BS81" s="75"/>
      <c r="BT81" s="75"/>
      <c r="BU81" s="75"/>
      <c r="BV81" s="75"/>
      <c r="BW81" s="75"/>
      <c r="BX81" s="75"/>
      <c r="BY81" s="75"/>
      <c r="BZ81" s="75"/>
      <c r="CA81" s="75"/>
      <c r="CB81" s="75"/>
      <c r="CC81" s="75"/>
      <c r="CD81" s="75"/>
      <c r="CE81" s="75"/>
      <c r="CF81" s="75"/>
      <c r="CG81" s="75"/>
      <c r="CH81" s="75"/>
      <c r="CI81" s="75"/>
      <c r="CJ81" s="75"/>
      <c r="CK81" s="75"/>
      <c r="CL81" s="75"/>
      <c r="CM81" s="75"/>
      <c r="CN81" s="75"/>
      <c r="CO81" s="75"/>
      <c r="CP81" s="75"/>
      <c r="CQ81" s="75"/>
      <c r="CR81" s="75"/>
      <c r="CS81" s="75"/>
      <c r="CT81" s="75"/>
      <c r="CU81" s="75"/>
      <c r="CV81" s="75"/>
      <c r="CW81" s="75"/>
      <c r="CX81" s="75"/>
      <c r="CY81" s="75"/>
      <c r="CZ81" s="75"/>
      <c r="DA81" s="75"/>
      <c r="DB81" s="75"/>
      <c r="DC81" s="75"/>
      <c r="DD81" s="75"/>
    </row>
    <row r="82" spans="1:108" s="12" customFormat="1" ht="13.5" customHeight="1">
      <c r="A82" s="63"/>
      <c r="B82" s="64"/>
      <c r="C82" s="65"/>
      <c r="D82" s="129" t="s">
        <v>93</v>
      </c>
      <c r="E82" s="65"/>
      <c r="F82" s="66"/>
      <c r="G82" s="67"/>
      <c r="H82" s="67"/>
      <c r="I82" s="68"/>
      <c r="J82" s="250"/>
      <c r="K82" s="250"/>
      <c r="L82" s="250"/>
      <c r="M82" s="250"/>
      <c r="N82" s="250"/>
      <c r="O82" s="250"/>
      <c r="P82" s="250"/>
      <c r="Q82" s="250"/>
      <c r="R82" s="250"/>
      <c r="S82" s="250"/>
      <c r="T82" s="250"/>
      <c r="U82" s="250"/>
      <c r="V82" s="250"/>
      <c r="W82" s="250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</row>
    <row r="83" spans="1:108" s="12" customFormat="1" ht="13.5" customHeight="1">
      <c r="A83" s="63"/>
      <c r="B83" s="64"/>
      <c r="C83" s="65"/>
      <c r="D83" s="129" t="s">
        <v>94</v>
      </c>
      <c r="E83" s="65"/>
      <c r="F83" s="130">
        <f>58.22-1.5-2.02</f>
        <v>54.699999999999996</v>
      </c>
      <c r="G83" s="67"/>
      <c r="H83" s="67"/>
      <c r="I83" s="68"/>
      <c r="J83" s="250"/>
      <c r="K83" s="250"/>
      <c r="L83" s="250"/>
      <c r="M83" s="250"/>
      <c r="N83" s="250"/>
      <c r="O83" s="250"/>
      <c r="P83" s="250"/>
      <c r="Q83" s="250"/>
      <c r="R83" s="250"/>
      <c r="S83" s="250"/>
      <c r="T83" s="250"/>
      <c r="U83" s="250"/>
      <c r="V83" s="250"/>
      <c r="W83" s="250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</row>
    <row r="84" spans="1:108" s="12" customFormat="1" ht="13.5" customHeight="1">
      <c r="A84" s="63"/>
      <c r="B84" s="64"/>
      <c r="C84" s="65"/>
      <c r="D84" s="129" t="s">
        <v>95</v>
      </c>
      <c r="E84" s="65"/>
      <c r="F84" s="130">
        <f>46.65-9.23</f>
        <v>37.42</v>
      </c>
      <c r="G84" s="67"/>
      <c r="H84" s="67"/>
      <c r="I84" s="68"/>
      <c r="J84" s="250"/>
      <c r="K84" s="250"/>
      <c r="L84" s="250"/>
      <c r="M84" s="250"/>
      <c r="N84" s="250"/>
      <c r="O84" s="250"/>
      <c r="P84" s="250"/>
      <c r="Q84" s="250"/>
      <c r="R84" s="250"/>
      <c r="S84" s="250"/>
      <c r="T84" s="250"/>
      <c r="U84" s="250"/>
      <c r="V84" s="250"/>
      <c r="W84" s="250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</row>
    <row r="85" spans="1:108" s="12" customFormat="1" ht="13.5" customHeight="1">
      <c r="A85" s="63"/>
      <c r="B85" s="64"/>
      <c r="C85" s="65"/>
      <c r="D85" s="129" t="s">
        <v>96</v>
      </c>
      <c r="E85" s="65"/>
      <c r="F85" s="130">
        <f>36.14-6.7-2.59</f>
        <v>26.85</v>
      </c>
      <c r="G85" s="67"/>
      <c r="H85" s="67"/>
      <c r="I85" s="68"/>
      <c r="J85" s="250"/>
      <c r="K85" s="250"/>
      <c r="L85" s="250"/>
      <c r="M85" s="250"/>
      <c r="N85" s="250"/>
      <c r="O85" s="250"/>
      <c r="P85" s="250"/>
      <c r="Q85" s="250"/>
      <c r="R85" s="250"/>
      <c r="S85" s="250"/>
      <c r="T85" s="250"/>
      <c r="U85" s="250"/>
      <c r="V85" s="250"/>
      <c r="W85" s="250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</row>
    <row r="86" spans="1:108" s="12" customFormat="1" ht="13.5" customHeight="1">
      <c r="A86" s="63"/>
      <c r="B86" s="64"/>
      <c r="C86" s="65"/>
      <c r="D86" s="129" t="s">
        <v>97</v>
      </c>
      <c r="E86" s="65"/>
      <c r="F86" s="130">
        <f>50</f>
        <v>50</v>
      </c>
      <c r="G86" s="67"/>
      <c r="H86" s="67"/>
      <c r="I86" s="68"/>
      <c r="J86" s="250"/>
      <c r="K86" s="278"/>
      <c r="L86" s="250"/>
      <c r="M86" s="250"/>
      <c r="N86" s="250"/>
      <c r="O86" s="250"/>
      <c r="P86" s="250"/>
      <c r="Q86" s="250"/>
      <c r="R86" s="250"/>
      <c r="S86" s="250"/>
      <c r="T86" s="250"/>
      <c r="U86" s="250"/>
      <c r="V86" s="250"/>
      <c r="W86" s="250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</row>
    <row r="87" spans="1:108" s="12" customFormat="1" ht="13.5" customHeight="1">
      <c r="A87" s="63"/>
      <c r="B87" s="64"/>
      <c r="C87" s="65"/>
      <c r="D87" s="129" t="s">
        <v>98</v>
      </c>
      <c r="E87" s="65"/>
      <c r="F87" s="130">
        <f>56.58-2.02-2.02</f>
        <v>52.539999999999992</v>
      </c>
      <c r="G87" s="67"/>
      <c r="H87" s="67"/>
      <c r="I87" s="68"/>
      <c r="J87" s="250"/>
      <c r="K87" s="250"/>
      <c r="L87" s="250"/>
      <c r="M87" s="250"/>
      <c r="N87" s="250"/>
      <c r="O87" s="250"/>
      <c r="P87" s="250"/>
      <c r="Q87" s="250"/>
      <c r="R87" s="250"/>
      <c r="S87" s="250"/>
      <c r="T87" s="250"/>
      <c r="U87" s="250"/>
      <c r="V87" s="250"/>
      <c r="W87" s="250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</row>
    <row r="88" spans="1:108" s="12" customFormat="1" ht="13.5" customHeight="1">
      <c r="A88" s="63"/>
      <c r="B88" s="64"/>
      <c r="C88" s="65"/>
      <c r="D88" s="129" t="s">
        <v>99</v>
      </c>
      <c r="E88" s="65"/>
      <c r="F88" s="130">
        <f>59.5-2.02-2.02</f>
        <v>55.459999999999994</v>
      </c>
      <c r="G88" s="67"/>
      <c r="H88" s="67"/>
      <c r="I88" s="68"/>
      <c r="J88" s="250"/>
      <c r="K88" s="250"/>
      <c r="L88" s="250"/>
      <c r="M88" s="250"/>
      <c r="N88" s="250"/>
      <c r="O88" s="250"/>
      <c r="P88" s="250"/>
      <c r="Q88" s="250"/>
      <c r="R88" s="250"/>
      <c r="S88" s="250"/>
      <c r="T88" s="250"/>
      <c r="U88" s="250"/>
      <c r="V88" s="250"/>
      <c r="W88" s="250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</row>
    <row r="89" spans="1:108" s="12" customFormat="1" ht="13.5" customHeight="1">
      <c r="A89" s="63"/>
      <c r="B89" s="64"/>
      <c r="C89" s="65"/>
      <c r="D89" s="129" t="s">
        <v>100</v>
      </c>
      <c r="E89" s="65"/>
      <c r="F89" s="130">
        <f>61.14-2.02</f>
        <v>59.12</v>
      </c>
      <c r="G89" s="67"/>
      <c r="H89" s="67"/>
      <c r="I89" s="68"/>
      <c r="J89" s="250"/>
      <c r="K89" s="250"/>
      <c r="L89" s="250"/>
      <c r="M89" s="250"/>
      <c r="N89" s="250"/>
      <c r="O89" s="250"/>
      <c r="P89" s="250"/>
      <c r="Q89" s="250"/>
      <c r="R89" s="250"/>
      <c r="S89" s="250"/>
      <c r="T89" s="250"/>
      <c r="U89" s="250"/>
      <c r="V89" s="250"/>
      <c r="W89" s="250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</row>
    <row r="90" spans="1:108" s="12" customFormat="1" ht="13.5" customHeight="1">
      <c r="A90" s="63"/>
      <c r="B90" s="64"/>
      <c r="C90" s="65"/>
      <c r="D90" s="129" t="s">
        <v>101</v>
      </c>
      <c r="E90" s="65"/>
      <c r="F90" s="130">
        <f>83.95-2.02-2.59</f>
        <v>79.34</v>
      </c>
      <c r="G90" s="67"/>
      <c r="H90" s="67"/>
      <c r="I90" s="68"/>
      <c r="J90" s="250"/>
      <c r="K90" s="250"/>
      <c r="L90" s="250"/>
      <c r="M90" s="250"/>
      <c r="N90" s="250"/>
      <c r="O90" s="250"/>
      <c r="P90" s="250"/>
      <c r="Q90" s="250"/>
      <c r="R90" s="250"/>
      <c r="S90" s="250"/>
      <c r="T90" s="250"/>
      <c r="U90" s="250"/>
      <c r="V90" s="250"/>
      <c r="W90" s="250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</row>
    <row r="91" spans="1:108" s="12" customFormat="1" ht="13.5" customHeight="1">
      <c r="A91" s="63"/>
      <c r="B91" s="64"/>
      <c r="C91" s="65"/>
      <c r="D91" s="129" t="s">
        <v>102</v>
      </c>
      <c r="E91" s="65"/>
      <c r="F91" s="130">
        <f>51.03-2.59</f>
        <v>48.44</v>
      </c>
      <c r="G91" s="67"/>
      <c r="H91" s="67"/>
      <c r="I91" s="68"/>
      <c r="J91" s="250"/>
      <c r="K91" s="250"/>
      <c r="L91" s="250"/>
      <c r="M91" s="250"/>
      <c r="N91" s="250"/>
      <c r="O91" s="250"/>
      <c r="P91" s="250"/>
      <c r="Q91" s="250"/>
      <c r="R91" s="250"/>
      <c r="S91" s="250"/>
      <c r="T91" s="250"/>
      <c r="U91" s="250"/>
      <c r="V91" s="250"/>
      <c r="W91" s="250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</row>
    <row r="92" spans="1:108" s="12" customFormat="1" ht="13.5" customHeight="1">
      <c r="A92" s="63"/>
      <c r="B92" s="64"/>
      <c r="C92" s="65"/>
      <c r="D92" s="129" t="s">
        <v>103</v>
      </c>
      <c r="E92" s="65"/>
      <c r="F92" s="130">
        <f>61.87-2.02-1.5</f>
        <v>58.349999999999994</v>
      </c>
      <c r="G92" s="67"/>
      <c r="H92" s="67"/>
      <c r="I92" s="68"/>
      <c r="J92" s="250"/>
      <c r="K92" s="250"/>
      <c r="L92" s="250"/>
      <c r="M92" s="250"/>
      <c r="N92" s="250"/>
      <c r="O92" s="250"/>
      <c r="P92" s="250"/>
      <c r="Q92" s="250"/>
      <c r="R92" s="250"/>
      <c r="S92" s="250"/>
      <c r="T92" s="250"/>
      <c r="U92" s="250"/>
      <c r="V92" s="250"/>
      <c r="W92" s="250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</row>
    <row r="93" spans="1:108" s="12" customFormat="1" ht="13.5" customHeight="1">
      <c r="A93" s="63"/>
      <c r="B93" s="64"/>
      <c r="C93" s="65"/>
      <c r="D93" s="129" t="s">
        <v>104</v>
      </c>
      <c r="E93" s="65"/>
      <c r="F93" s="130">
        <f>68.8-2.02</f>
        <v>66.78</v>
      </c>
      <c r="G93" s="67"/>
      <c r="H93" s="67"/>
      <c r="I93" s="68"/>
      <c r="J93" s="250"/>
      <c r="K93" s="131"/>
      <c r="L93" s="250"/>
      <c r="M93" s="250"/>
      <c r="N93" s="250"/>
      <c r="O93" s="250"/>
      <c r="P93" s="250"/>
      <c r="Q93" s="250"/>
      <c r="R93" s="250"/>
      <c r="S93" s="250"/>
      <c r="T93" s="250"/>
      <c r="U93" s="250"/>
      <c r="V93" s="250"/>
      <c r="W93" s="250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</row>
    <row r="94" spans="1:108" s="12" customFormat="1" ht="27" customHeight="1">
      <c r="A94" s="63"/>
      <c r="B94" s="64"/>
      <c r="C94" s="65"/>
      <c r="D94" s="129" t="s">
        <v>204</v>
      </c>
      <c r="E94" s="65"/>
      <c r="F94" s="130">
        <f>-((1.85*2.4)*2+(1.45*1.45)*1+(1.35*2.4)*(4+1)+(1.6*2.3)*(1)+(1.6*2.5)*1)</f>
        <v>-34.862500000000004</v>
      </c>
      <c r="G94" s="67"/>
      <c r="H94" s="67"/>
      <c r="I94" s="68"/>
      <c r="J94" s="131"/>
      <c r="K94" s="250"/>
      <c r="L94" s="250"/>
      <c r="M94" s="250"/>
      <c r="N94" s="250"/>
      <c r="O94" s="250"/>
      <c r="P94" s="250"/>
      <c r="Q94" s="250"/>
      <c r="R94" s="250"/>
      <c r="S94" s="250"/>
      <c r="T94" s="250"/>
      <c r="U94" s="250"/>
      <c r="V94" s="250"/>
      <c r="W94" s="250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</row>
    <row r="95" spans="1:108" s="41" customFormat="1" ht="13.5" customHeight="1">
      <c r="A95" s="88">
        <v>21</v>
      </c>
      <c r="B95" s="89" t="s">
        <v>52</v>
      </c>
      <c r="C95" s="109">
        <v>978059541</v>
      </c>
      <c r="D95" s="110" t="s">
        <v>105</v>
      </c>
      <c r="E95" s="111" t="s">
        <v>37</v>
      </c>
      <c r="F95" s="132">
        <f>SUM(F96:F96)</f>
        <v>1.6099999999999999</v>
      </c>
      <c r="G95" s="133"/>
      <c r="H95" s="94">
        <f>F95*G95</f>
        <v>0</v>
      </c>
      <c r="I95" s="74" t="s">
        <v>38</v>
      </c>
      <c r="P95" s="134"/>
      <c r="Q95" s="135"/>
      <c r="R95" s="136"/>
      <c r="S95" s="135"/>
    </row>
    <row r="96" spans="1:108" s="41" customFormat="1" ht="13.5" customHeight="1">
      <c r="A96" s="88"/>
      <c r="B96" s="91"/>
      <c r="C96" s="109"/>
      <c r="D96" s="127" t="s">
        <v>106</v>
      </c>
      <c r="E96" s="111"/>
      <c r="F96" s="98">
        <f>(0.7+0.45)*1.4</f>
        <v>1.6099999999999999</v>
      </c>
      <c r="G96" s="133"/>
      <c r="H96" s="94"/>
      <c r="I96" s="74"/>
      <c r="P96" s="62"/>
      <c r="Q96" s="135"/>
      <c r="R96" s="136"/>
      <c r="S96" s="135"/>
    </row>
    <row r="97" spans="1:256" s="145" customFormat="1" ht="27" customHeight="1">
      <c r="A97" s="137" t="s">
        <v>225</v>
      </c>
      <c r="B97" s="128" t="s">
        <v>107</v>
      </c>
      <c r="C97" s="138" t="s">
        <v>108</v>
      </c>
      <c r="D97" s="139" t="s">
        <v>109</v>
      </c>
      <c r="E97" s="139" t="s">
        <v>37</v>
      </c>
      <c r="F97" s="140">
        <f>SUM(F99)</f>
        <v>183.20999999999998</v>
      </c>
      <c r="G97" s="141"/>
      <c r="H97" s="141">
        <f>F97*G97</f>
        <v>0</v>
      </c>
      <c r="I97" s="106" t="s">
        <v>60</v>
      </c>
      <c r="J97" s="142"/>
      <c r="K97" s="143"/>
      <c r="L97" s="144"/>
      <c r="M97" s="144"/>
      <c r="N97" s="144"/>
      <c r="O97" s="144"/>
      <c r="P97" s="144"/>
      <c r="Q97" s="144"/>
      <c r="R97" s="144"/>
      <c r="S97" s="144"/>
      <c r="T97" s="144"/>
      <c r="U97" s="144"/>
      <c r="V97" s="144"/>
      <c r="W97" s="144"/>
      <c r="X97" s="144"/>
      <c r="Y97" s="144"/>
      <c r="Z97" s="144"/>
      <c r="AA97" s="144"/>
      <c r="AB97" s="144"/>
      <c r="AC97" s="144"/>
      <c r="AD97" s="144"/>
      <c r="AE97" s="144"/>
      <c r="AF97" s="144"/>
      <c r="AG97" s="144"/>
      <c r="AH97" s="144"/>
      <c r="AI97" s="144"/>
      <c r="AJ97" s="144"/>
      <c r="AK97" s="144"/>
      <c r="AL97" s="144"/>
      <c r="AM97" s="144"/>
      <c r="AN97" s="144"/>
      <c r="AO97" s="144"/>
      <c r="AP97" s="144"/>
      <c r="AQ97" s="144"/>
      <c r="AR97" s="144"/>
      <c r="AS97" s="144"/>
      <c r="AT97" s="144"/>
      <c r="AU97" s="144"/>
      <c r="AV97" s="144"/>
      <c r="AW97" s="144"/>
      <c r="AX97" s="144"/>
      <c r="AY97" s="144"/>
      <c r="AZ97" s="144"/>
      <c r="BA97" s="144"/>
      <c r="BB97" s="144"/>
      <c r="BC97" s="144"/>
      <c r="BD97" s="144"/>
      <c r="BE97" s="144"/>
      <c r="BF97" s="144"/>
      <c r="BG97" s="144"/>
      <c r="BH97" s="144"/>
      <c r="BI97" s="144"/>
      <c r="BJ97" s="144"/>
      <c r="BK97" s="144"/>
      <c r="BL97" s="144"/>
      <c r="BM97" s="144"/>
      <c r="BN97" s="144"/>
      <c r="BO97" s="144"/>
      <c r="BP97" s="144"/>
      <c r="BQ97" s="144"/>
      <c r="BR97" s="144"/>
      <c r="BS97" s="144"/>
      <c r="BT97" s="144"/>
      <c r="BU97" s="144"/>
      <c r="BV97" s="144"/>
      <c r="BW97" s="144"/>
      <c r="BX97" s="144"/>
      <c r="BY97" s="144"/>
      <c r="BZ97" s="144"/>
      <c r="CA97" s="144"/>
      <c r="CB97" s="144"/>
      <c r="CC97" s="144"/>
      <c r="CD97" s="144"/>
      <c r="CE97" s="144"/>
      <c r="CF97" s="144"/>
      <c r="CG97" s="144"/>
      <c r="CH97" s="144"/>
      <c r="CI97" s="144"/>
      <c r="CJ97" s="144"/>
      <c r="CK97" s="144"/>
      <c r="CL97" s="144"/>
      <c r="CM97" s="144"/>
      <c r="CN97" s="144"/>
      <c r="CO97" s="144"/>
      <c r="CP97" s="144"/>
      <c r="CQ97" s="144"/>
      <c r="CR97" s="144"/>
      <c r="CS97" s="144"/>
      <c r="CT97" s="144"/>
      <c r="CU97" s="144"/>
      <c r="CV97" s="144"/>
      <c r="CW97" s="144"/>
      <c r="CX97" s="144"/>
      <c r="CY97" s="144"/>
      <c r="CZ97" s="144"/>
      <c r="DA97" s="144"/>
      <c r="DB97" s="144"/>
      <c r="DC97" s="144"/>
      <c r="DD97" s="144"/>
    </row>
    <row r="98" spans="1:256" s="145" customFormat="1" ht="94.5" customHeight="1">
      <c r="A98" s="146"/>
      <c r="B98" s="139"/>
      <c r="C98" s="139"/>
      <c r="D98" s="173" t="s">
        <v>205</v>
      </c>
      <c r="E98" s="139"/>
      <c r="F98" s="147"/>
      <c r="G98" s="141"/>
      <c r="H98" s="141"/>
      <c r="I98" s="141"/>
      <c r="J98" s="148"/>
      <c r="K98" s="143"/>
      <c r="L98" s="144"/>
      <c r="M98" s="144"/>
      <c r="N98" s="144"/>
      <c r="O98" s="144"/>
      <c r="P98" s="144"/>
      <c r="Q98" s="144"/>
      <c r="R98" s="144"/>
      <c r="S98" s="144"/>
      <c r="T98" s="144"/>
      <c r="U98" s="144"/>
      <c r="V98" s="144"/>
      <c r="W98" s="144"/>
      <c r="X98" s="144"/>
      <c r="Y98" s="144"/>
      <c r="Z98" s="144"/>
      <c r="AA98" s="144"/>
      <c r="AB98" s="144"/>
      <c r="AC98" s="144"/>
      <c r="AD98" s="144"/>
      <c r="AE98" s="144"/>
      <c r="AF98" s="144"/>
      <c r="AG98" s="144"/>
      <c r="AH98" s="144"/>
      <c r="AI98" s="144"/>
      <c r="AJ98" s="144"/>
      <c r="AK98" s="144"/>
      <c r="AL98" s="144"/>
      <c r="AM98" s="144"/>
      <c r="AN98" s="144"/>
      <c r="AO98" s="144"/>
      <c r="AP98" s="144"/>
      <c r="AQ98" s="144"/>
      <c r="AR98" s="144"/>
      <c r="AS98" s="144"/>
      <c r="AT98" s="144"/>
      <c r="AU98" s="144"/>
      <c r="AV98" s="144"/>
      <c r="AW98" s="144"/>
      <c r="AX98" s="144"/>
      <c r="AY98" s="144"/>
      <c r="AZ98" s="144"/>
      <c r="BA98" s="144"/>
      <c r="BB98" s="144"/>
      <c r="BC98" s="144"/>
      <c r="BD98" s="144"/>
      <c r="BE98" s="144"/>
      <c r="BF98" s="144"/>
      <c r="BG98" s="144"/>
      <c r="BH98" s="144"/>
      <c r="BI98" s="144"/>
      <c r="BJ98" s="144"/>
      <c r="BK98" s="144"/>
      <c r="BL98" s="144"/>
      <c r="BM98" s="144"/>
      <c r="BN98" s="144"/>
      <c r="BO98" s="144"/>
      <c r="BP98" s="144"/>
      <c r="BQ98" s="144"/>
      <c r="BR98" s="144"/>
      <c r="BS98" s="144"/>
      <c r="BT98" s="144"/>
      <c r="BU98" s="144"/>
      <c r="BV98" s="144"/>
      <c r="BW98" s="144"/>
      <c r="BX98" s="144"/>
      <c r="BY98" s="144"/>
      <c r="BZ98" s="144"/>
      <c r="CA98" s="144"/>
      <c r="CB98" s="144"/>
      <c r="CC98" s="144"/>
      <c r="CD98" s="144"/>
      <c r="CE98" s="144"/>
      <c r="CF98" s="144"/>
      <c r="CG98" s="144"/>
      <c r="CH98" s="144"/>
      <c r="CI98" s="144"/>
      <c r="CJ98" s="144"/>
      <c r="CK98" s="144"/>
      <c r="CL98" s="144"/>
      <c r="CM98" s="144"/>
      <c r="CN98" s="144"/>
      <c r="CO98" s="144"/>
      <c r="CP98" s="144"/>
      <c r="CQ98" s="144"/>
      <c r="CR98" s="144"/>
      <c r="CS98" s="144"/>
      <c r="CT98" s="144"/>
      <c r="CU98" s="144"/>
      <c r="CV98" s="144"/>
      <c r="CW98" s="144"/>
      <c r="CX98" s="144"/>
      <c r="CY98" s="144"/>
      <c r="CZ98" s="144"/>
      <c r="DA98" s="144"/>
      <c r="DB98" s="144"/>
      <c r="DC98" s="144"/>
      <c r="DD98" s="144"/>
    </row>
    <row r="99" spans="1:256" s="145" customFormat="1" ht="27" customHeight="1">
      <c r="A99" s="149"/>
      <c r="B99" s="138"/>
      <c r="C99" s="138"/>
      <c r="D99" s="129" t="s">
        <v>110</v>
      </c>
      <c r="E99" s="138"/>
      <c r="F99" s="130">
        <f>20.1+14.06+10.09+19.36+14.05+13.99+11.35+27.26+20.58+13.99+18.38</f>
        <v>183.20999999999998</v>
      </c>
      <c r="G99" s="150"/>
      <c r="H99" s="150"/>
      <c r="I99" s="151"/>
      <c r="J99" s="282"/>
      <c r="K99" s="144"/>
      <c r="L99" s="144"/>
      <c r="M99" s="144"/>
      <c r="N99" s="144"/>
      <c r="O99" s="144"/>
      <c r="P99" s="144"/>
      <c r="Q99" s="144"/>
      <c r="R99" s="144"/>
      <c r="S99" s="144"/>
      <c r="T99" s="144"/>
      <c r="U99" s="144"/>
      <c r="V99" s="144"/>
      <c r="W99" s="144"/>
      <c r="X99" s="144"/>
      <c r="Y99" s="144"/>
      <c r="Z99" s="144"/>
      <c r="AA99" s="144"/>
      <c r="AB99" s="144"/>
      <c r="AC99" s="144"/>
      <c r="AD99" s="144"/>
      <c r="AE99" s="144"/>
      <c r="AF99" s="144"/>
      <c r="AG99" s="144"/>
      <c r="AH99" s="144"/>
      <c r="AI99" s="144"/>
      <c r="AJ99" s="144"/>
      <c r="AK99" s="144"/>
      <c r="AL99" s="144"/>
      <c r="AM99" s="144"/>
      <c r="AN99" s="144"/>
      <c r="AO99" s="144"/>
      <c r="AP99" s="144"/>
      <c r="AQ99" s="144"/>
      <c r="AR99" s="144"/>
      <c r="AS99" s="144"/>
      <c r="AT99" s="144"/>
      <c r="AU99" s="144"/>
      <c r="AV99" s="144"/>
      <c r="AW99" s="144"/>
      <c r="AX99" s="144"/>
      <c r="AY99" s="144"/>
      <c r="AZ99" s="144"/>
      <c r="BA99" s="144"/>
      <c r="BB99" s="144"/>
      <c r="BC99" s="144"/>
      <c r="BD99" s="144"/>
      <c r="BE99" s="144"/>
      <c r="BF99" s="144"/>
      <c r="BG99" s="144"/>
      <c r="BH99" s="144"/>
      <c r="BI99" s="144"/>
      <c r="BJ99" s="144"/>
      <c r="BK99" s="144"/>
      <c r="BL99" s="144"/>
      <c r="BM99" s="144"/>
      <c r="BN99" s="144"/>
      <c r="BO99" s="144"/>
      <c r="BP99" s="144"/>
      <c r="BQ99" s="144"/>
      <c r="BR99" s="144"/>
      <c r="BS99" s="144"/>
      <c r="BT99" s="144"/>
      <c r="BU99" s="144"/>
      <c r="BV99" s="144"/>
      <c r="BW99" s="144"/>
      <c r="BX99" s="144"/>
      <c r="BY99" s="144"/>
      <c r="BZ99" s="144"/>
      <c r="CA99" s="144"/>
      <c r="CB99" s="144"/>
      <c r="CC99" s="144"/>
      <c r="CD99" s="144"/>
      <c r="CE99" s="144"/>
      <c r="CF99" s="144"/>
      <c r="CG99" s="144"/>
      <c r="CH99" s="144"/>
      <c r="CI99" s="144"/>
      <c r="CJ99" s="144"/>
      <c r="CK99" s="144"/>
      <c r="CL99" s="144"/>
      <c r="CM99" s="144"/>
      <c r="CN99" s="144"/>
      <c r="CO99" s="144"/>
      <c r="CP99" s="144"/>
      <c r="CQ99" s="144"/>
      <c r="CR99" s="144"/>
      <c r="CS99" s="144"/>
      <c r="CT99" s="144"/>
      <c r="CU99" s="144"/>
      <c r="CV99" s="144"/>
      <c r="CW99" s="144"/>
      <c r="CX99" s="144"/>
      <c r="CY99" s="144"/>
      <c r="CZ99" s="144"/>
      <c r="DA99" s="144"/>
      <c r="DB99" s="144"/>
      <c r="DC99" s="144"/>
      <c r="DD99" s="144"/>
    </row>
    <row r="100" spans="1:256" s="145" customFormat="1" ht="13.5" customHeight="1">
      <c r="A100" s="149"/>
      <c r="B100" s="138"/>
      <c r="C100" s="138"/>
      <c r="D100" s="129" t="s">
        <v>111</v>
      </c>
      <c r="E100" s="138"/>
      <c r="F100" s="130"/>
      <c r="G100" s="150"/>
      <c r="H100" s="150"/>
      <c r="I100" s="151"/>
      <c r="J100" s="144"/>
      <c r="K100" s="144"/>
      <c r="L100" s="144"/>
      <c r="M100" s="144"/>
      <c r="N100" s="144"/>
      <c r="O100" s="144"/>
      <c r="P100" s="144"/>
      <c r="Q100" s="144"/>
      <c r="R100" s="144"/>
      <c r="S100" s="144"/>
      <c r="T100" s="144"/>
      <c r="U100" s="144"/>
      <c r="V100" s="144"/>
      <c r="W100" s="144"/>
      <c r="X100" s="144"/>
      <c r="Y100" s="144"/>
      <c r="Z100" s="144"/>
      <c r="AA100" s="144"/>
      <c r="AB100" s="144"/>
      <c r="AC100" s="144"/>
      <c r="AD100" s="144"/>
      <c r="AE100" s="144"/>
      <c r="AF100" s="144"/>
      <c r="AG100" s="144"/>
      <c r="AH100" s="144"/>
      <c r="AI100" s="144"/>
      <c r="AJ100" s="144"/>
      <c r="AK100" s="144"/>
      <c r="AL100" s="144"/>
      <c r="AM100" s="144"/>
      <c r="AN100" s="144"/>
      <c r="AO100" s="144"/>
      <c r="AP100" s="144"/>
      <c r="AQ100" s="144"/>
      <c r="AR100" s="144"/>
      <c r="AS100" s="144"/>
      <c r="AT100" s="144"/>
      <c r="AU100" s="144"/>
      <c r="AV100" s="144"/>
      <c r="AW100" s="144"/>
      <c r="AX100" s="144"/>
      <c r="AY100" s="144"/>
      <c r="AZ100" s="144"/>
      <c r="BA100" s="144"/>
      <c r="BB100" s="144"/>
      <c r="BC100" s="144"/>
      <c r="BD100" s="144"/>
      <c r="BE100" s="144"/>
      <c r="BF100" s="144"/>
      <c r="BG100" s="144"/>
      <c r="BH100" s="144"/>
      <c r="BI100" s="144"/>
      <c r="BJ100" s="144"/>
      <c r="BK100" s="144"/>
      <c r="BL100" s="144"/>
      <c r="BM100" s="144"/>
      <c r="BN100" s="144"/>
      <c r="BO100" s="144"/>
      <c r="BP100" s="144"/>
      <c r="BQ100" s="144"/>
      <c r="BR100" s="144"/>
      <c r="BS100" s="144"/>
      <c r="BT100" s="144"/>
      <c r="BU100" s="144"/>
      <c r="BV100" s="144"/>
      <c r="BW100" s="144"/>
      <c r="BX100" s="144"/>
      <c r="BY100" s="144"/>
      <c r="BZ100" s="144"/>
      <c r="CA100" s="144"/>
      <c r="CB100" s="144"/>
      <c r="CC100" s="144"/>
      <c r="CD100" s="144"/>
      <c r="CE100" s="144"/>
      <c r="CF100" s="144"/>
      <c r="CG100" s="144"/>
      <c r="CH100" s="144"/>
      <c r="CI100" s="144"/>
      <c r="CJ100" s="144"/>
      <c r="CK100" s="144"/>
      <c r="CL100" s="144"/>
      <c r="CM100" s="144"/>
      <c r="CN100" s="144"/>
      <c r="CO100" s="144"/>
      <c r="CP100" s="144"/>
      <c r="CQ100" s="144"/>
      <c r="CR100" s="144"/>
      <c r="CS100" s="144"/>
      <c r="CT100" s="144"/>
      <c r="CU100" s="144"/>
      <c r="CV100" s="144"/>
      <c r="CW100" s="144"/>
      <c r="CX100" s="144"/>
      <c r="CY100" s="144"/>
      <c r="CZ100" s="144"/>
      <c r="DA100" s="144"/>
      <c r="DB100" s="144"/>
      <c r="DC100" s="144"/>
      <c r="DD100" s="144"/>
    </row>
    <row r="101" spans="1:256" s="145" customFormat="1" ht="67.5" customHeight="1">
      <c r="A101" s="146"/>
      <c r="B101" s="139"/>
      <c r="C101" s="139"/>
      <c r="D101" s="276" t="s">
        <v>203</v>
      </c>
      <c r="E101" s="139"/>
      <c r="F101" s="147"/>
      <c r="G101" s="141"/>
      <c r="H101" s="141"/>
      <c r="I101" s="141"/>
      <c r="J101" s="152"/>
      <c r="K101" s="143"/>
      <c r="L101" s="144"/>
      <c r="M101" s="144"/>
      <c r="N101" s="144"/>
      <c r="O101" s="144"/>
      <c r="P101" s="144"/>
      <c r="Q101" s="144"/>
      <c r="R101" s="144"/>
      <c r="S101" s="144"/>
      <c r="T101" s="144"/>
      <c r="U101" s="144"/>
      <c r="V101" s="144"/>
      <c r="W101" s="144"/>
      <c r="X101" s="144"/>
      <c r="Y101" s="144"/>
      <c r="Z101" s="144"/>
      <c r="AA101" s="144"/>
      <c r="AB101" s="144"/>
      <c r="AC101" s="144"/>
      <c r="AD101" s="144"/>
      <c r="AE101" s="144"/>
      <c r="AF101" s="144"/>
      <c r="AG101" s="144"/>
      <c r="AH101" s="144"/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4"/>
      <c r="AZ101" s="144"/>
      <c r="BA101" s="144"/>
      <c r="BB101" s="144"/>
      <c r="BC101" s="144"/>
      <c r="BD101" s="144"/>
      <c r="BE101" s="144"/>
      <c r="BF101" s="144"/>
      <c r="BG101" s="144"/>
      <c r="BH101" s="144"/>
      <c r="BI101" s="144"/>
      <c r="BJ101" s="144"/>
      <c r="BK101" s="144"/>
      <c r="BL101" s="144"/>
      <c r="BM101" s="144"/>
      <c r="BN101" s="144"/>
      <c r="BO101" s="144"/>
      <c r="BP101" s="144"/>
      <c r="BQ101" s="144"/>
      <c r="BR101" s="144"/>
      <c r="BS101" s="144"/>
      <c r="BT101" s="144"/>
      <c r="BU101" s="144"/>
      <c r="BV101" s="144"/>
      <c r="BW101" s="144"/>
      <c r="BX101" s="144"/>
      <c r="BY101" s="144"/>
      <c r="BZ101" s="144"/>
      <c r="CA101" s="144"/>
      <c r="CB101" s="144"/>
      <c r="CC101" s="144"/>
      <c r="CD101" s="144"/>
      <c r="CE101" s="144"/>
      <c r="CF101" s="144"/>
      <c r="CG101" s="144"/>
      <c r="CH101" s="144"/>
      <c r="CI101" s="144"/>
      <c r="CJ101" s="144"/>
      <c r="CK101" s="144"/>
      <c r="CL101" s="144"/>
      <c r="CM101" s="144"/>
      <c r="CN101" s="144"/>
      <c r="CO101" s="144"/>
      <c r="CP101" s="144"/>
      <c r="CQ101" s="144"/>
      <c r="CR101" s="144"/>
      <c r="CS101" s="144"/>
      <c r="CT101" s="144"/>
      <c r="CU101" s="144"/>
      <c r="CV101" s="144"/>
      <c r="CW101" s="144"/>
      <c r="CX101" s="144"/>
      <c r="CY101" s="144"/>
      <c r="CZ101" s="144"/>
      <c r="DA101" s="144"/>
      <c r="DB101" s="144"/>
      <c r="DC101" s="144"/>
      <c r="DD101" s="144"/>
    </row>
    <row r="102" spans="1:256" s="13" customFormat="1" ht="27" customHeight="1">
      <c r="A102" s="69">
        <v>23</v>
      </c>
      <c r="B102" s="70" t="s">
        <v>112</v>
      </c>
      <c r="C102" s="71" t="s">
        <v>113</v>
      </c>
      <c r="D102" s="71" t="s">
        <v>114</v>
      </c>
      <c r="E102" s="71" t="s">
        <v>115</v>
      </c>
      <c r="F102" s="105">
        <f>F103</f>
        <v>25.91</v>
      </c>
      <c r="G102" s="153">
        <f>SUM(H104:H107)/F102</f>
        <v>0</v>
      </c>
      <c r="H102" s="73">
        <f>F102*G102</f>
        <v>0</v>
      </c>
      <c r="I102" s="154" t="s">
        <v>60</v>
      </c>
      <c r="J102" s="283"/>
      <c r="K102" s="250"/>
      <c r="L102" s="250"/>
      <c r="M102" s="250"/>
      <c r="N102" s="250"/>
      <c r="O102" s="250"/>
      <c r="P102" s="250"/>
      <c r="Q102" s="250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  <c r="BH102" s="38"/>
      <c r="BI102" s="38"/>
      <c r="BJ102" s="38"/>
      <c r="BK102" s="38"/>
      <c r="BL102" s="38"/>
      <c r="BM102" s="38"/>
      <c r="BN102" s="38"/>
      <c r="BO102" s="38"/>
      <c r="BP102" s="38"/>
      <c r="BQ102" s="38"/>
      <c r="BR102" s="38"/>
      <c r="BS102" s="38"/>
      <c r="BT102" s="38"/>
      <c r="BU102" s="38"/>
      <c r="BV102" s="38"/>
      <c r="BW102" s="38"/>
      <c r="BX102" s="38"/>
      <c r="BY102" s="38"/>
      <c r="BZ102" s="38"/>
      <c r="CA102" s="38"/>
      <c r="CB102" s="38"/>
      <c r="CC102" s="38"/>
      <c r="CD102" s="38"/>
      <c r="CE102" s="38"/>
      <c r="CF102" s="38"/>
      <c r="CG102" s="38"/>
      <c r="CH102" s="38"/>
      <c r="CI102" s="38"/>
      <c r="CJ102" s="38"/>
      <c r="CK102" s="38"/>
      <c r="CL102" s="38"/>
      <c r="CM102" s="38"/>
      <c r="CN102" s="38"/>
      <c r="CO102" s="38"/>
      <c r="CP102" s="38"/>
      <c r="CQ102" s="38"/>
      <c r="CR102" s="38"/>
      <c r="CS102" s="38"/>
      <c r="CT102" s="38"/>
      <c r="CU102" s="38"/>
      <c r="CV102" s="38"/>
      <c r="CW102" s="38"/>
      <c r="CX102" s="38"/>
      <c r="CY102" s="38"/>
      <c r="CZ102" s="38"/>
      <c r="DA102" s="38"/>
      <c r="DB102" s="38"/>
      <c r="DC102" s="38"/>
      <c r="DD102" s="38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  <c r="GF102" s="3"/>
      <c r="GG102" s="3"/>
      <c r="GH102" s="3"/>
      <c r="GI102" s="3"/>
      <c r="GJ102" s="3"/>
      <c r="GK102" s="3"/>
      <c r="GL102" s="3"/>
      <c r="GM102" s="3"/>
      <c r="GN102" s="3"/>
      <c r="GO102" s="3"/>
      <c r="GP102" s="3"/>
      <c r="GQ102" s="3"/>
      <c r="GR102" s="3"/>
      <c r="GS102" s="3"/>
      <c r="GT102" s="3"/>
      <c r="GU102" s="3"/>
      <c r="GV102" s="3"/>
      <c r="GW102" s="3"/>
      <c r="GX102" s="3"/>
      <c r="GY102" s="3"/>
      <c r="GZ102" s="3"/>
      <c r="HA102" s="3"/>
      <c r="HB102" s="3"/>
      <c r="HC102" s="3"/>
      <c r="HD102" s="3"/>
      <c r="HE102" s="3"/>
      <c r="HF102" s="3"/>
      <c r="HG102" s="3"/>
      <c r="HH102" s="3"/>
      <c r="HI102" s="3"/>
      <c r="HJ102" s="3"/>
      <c r="HK102" s="3"/>
      <c r="HL102" s="3"/>
      <c r="HM102" s="3"/>
      <c r="HN102" s="3"/>
      <c r="HO102" s="3"/>
      <c r="HP102" s="3"/>
      <c r="HQ102" s="3"/>
      <c r="HR102" s="3"/>
      <c r="HS102" s="3"/>
      <c r="HT102" s="3"/>
      <c r="HU102" s="3"/>
      <c r="HV102" s="3"/>
      <c r="HW102" s="3"/>
      <c r="HX102" s="3"/>
      <c r="HY102" s="3"/>
      <c r="HZ102" s="3"/>
      <c r="IA102" s="3"/>
      <c r="IB102" s="3"/>
      <c r="IC102" s="3"/>
      <c r="ID102" s="3"/>
      <c r="IE102" s="3"/>
      <c r="IF102" s="3"/>
      <c r="IG102" s="3"/>
      <c r="IH102" s="3"/>
      <c r="II102" s="3"/>
      <c r="IJ102" s="3"/>
      <c r="IK102" s="3"/>
      <c r="IL102" s="3"/>
      <c r="IM102" s="3"/>
      <c r="IN102" s="3"/>
      <c r="IO102" s="3"/>
      <c r="IP102" s="3"/>
      <c r="IQ102" s="3"/>
      <c r="IR102" s="3"/>
      <c r="IS102" s="3"/>
      <c r="IT102" s="3"/>
      <c r="IU102" s="3"/>
      <c r="IV102" s="3"/>
    </row>
    <row r="103" spans="1:256" s="13" customFormat="1" ht="13.5" customHeight="1">
      <c r="A103" s="122"/>
      <c r="B103" s="123"/>
      <c r="C103" s="124"/>
      <c r="D103" s="78" t="s">
        <v>234</v>
      </c>
      <c r="E103" s="78"/>
      <c r="F103" s="118">
        <f>26.124-(0.123+0.091)</f>
        <v>25.91</v>
      </c>
      <c r="G103" s="155"/>
      <c r="H103" s="156"/>
      <c r="I103" s="157"/>
      <c r="J103" s="284"/>
      <c r="K103" s="158"/>
      <c r="L103" s="158"/>
      <c r="M103" s="158"/>
      <c r="N103" s="158"/>
      <c r="O103" s="158"/>
      <c r="P103" s="158"/>
      <c r="Q103" s="284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BH103" s="38"/>
      <c r="BI103" s="38"/>
      <c r="BJ103" s="38"/>
      <c r="BK103" s="38"/>
      <c r="BL103" s="38"/>
      <c r="BM103" s="38"/>
      <c r="BN103" s="38"/>
      <c r="BO103" s="38"/>
      <c r="BP103" s="38"/>
      <c r="BQ103" s="38"/>
      <c r="BR103" s="38"/>
      <c r="BS103" s="38"/>
      <c r="BT103" s="38"/>
      <c r="BU103" s="38"/>
      <c r="BV103" s="38"/>
      <c r="BW103" s="38"/>
      <c r="BX103" s="38"/>
      <c r="BY103" s="38"/>
      <c r="BZ103" s="38"/>
      <c r="CA103" s="38"/>
      <c r="CB103" s="38"/>
      <c r="CC103" s="38"/>
      <c r="CD103" s="38"/>
      <c r="CE103" s="38"/>
      <c r="CF103" s="38"/>
      <c r="CG103" s="38"/>
      <c r="CH103" s="38"/>
      <c r="CI103" s="38"/>
      <c r="CJ103" s="38"/>
      <c r="CK103" s="38"/>
      <c r="CL103" s="38"/>
      <c r="CM103" s="38"/>
      <c r="CN103" s="38"/>
      <c r="CO103" s="38"/>
      <c r="CP103" s="38"/>
      <c r="CQ103" s="38"/>
      <c r="CR103" s="38"/>
      <c r="CS103" s="38"/>
      <c r="CT103" s="38"/>
      <c r="CU103" s="38"/>
      <c r="CV103" s="38"/>
      <c r="CW103" s="38"/>
      <c r="CX103" s="38"/>
      <c r="CY103" s="38"/>
      <c r="CZ103" s="38"/>
      <c r="DA103" s="38"/>
      <c r="DB103" s="38"/>
      <c r="DC103" s="38"/>
      <c r="DD103" s="38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  <c r="GU103" s="3"/>
      <c r="GV103" s="3"/>
      <c r="GW103" s="3"/>
      <c r="GX103" s="3"/>
      <c r="GY103" s="3"/>
      <c r="GZ103" s="3"/>
      <c r="HA103" s="3"/>
      <c r="HB103" s="3"/>
      <c r="HC103" s="3"/>
      <c r="HD103" s="3"/>
      <c r="HE103" s="3"/>
      <c r="HF103" s="3"/>
      <c r="HG103" s="3"/>
      <c r="HH103" s="3"/>
      <c r="HI103" s="3"/>
      <c r="HJ103" s="3"/>
      <c r="HK103" s="3"/>
      <c r="HL103" s="3"/>
      <c r="HM103" s="3"/>
      <c r="HN103" s="3"/>
      <c r="HO103" s="3"/>
      <c r="HP103" s="3"/>
      <c r="HQ103" s="3"/>
      <c r="HR103" s="3"/>
      <c r="HS103" s="3"/>
      <c r="HT103" s="3"/>
      <c r="HU103" s="3"/>
      <c r="HV103" s="3"/>
      <c r="HW103" s="3"/>
      <c r="HX103" s="3"/>
      <c r="HY103" s="3"/>
      <c r="HZ103" s="3"/>
      <c r="IA103" s="3"/>
      <c r="IB103" s="3"/>
      <c r="IC103" s="3"/>
      <c r="ID103" s="3"/>
      <c r="IE103" s="3"/>
      <c r="IF103" s="3"/>
      <c r="IG103" s="3"/>
      <c r="IH103" s="3"/>
      <c r="II103" s="3"/>
      <c r="IJ103" s="3"/>
      <c r="IK103" s="3"/>
      <c r="IL103" s="3"/>
      <c r="IM103" s="3"/>
      <c r="IN103" s="3"/>
      <c r="IO103" s="3"/>
      <c r="IP103" s="3"/>
      <c r="IQ103" s="3"/>
      <c r="IR103" s="3"/>
      <c r="IS103" s="3"/>
      <c r="IT103" s="3"/>
      <c r="IU103" s="3"/>
      <c r="IV103" s="3"/>
    </row>
    <row r="104" spans="1:256" s="13" customFormat="1" ht="27" customHeight="1">
      <c r="A104" s="159" t="s">
        <v>226</v>
      </c>
      <c r="B104" s="123"/>
      <c r="C104" s="124"/>
      <c r="D104" s="78" t="s">
        <v>116</v>
      </c>
      <c r="E104" s="78" t="s">
        <v>115</v>
      </c>
      <c r="F104" s="118">
        <f>F103</f>
        <v>25.91</v>
      </c>
      <c r="G104" s="160"/>
      <c r="H104" s="161">
        <f>F104*G104</f>
        <v>0</v>
      </c>
      <c r="I104" s="157"/>
      <c r="J104" s="284"/>
      <c r="K104" s="158"/>
      <c r="L104" s="158"/>
      <c r="M104" s="158"/>
      <c r="N104" s="158"/>
      <c r="O104" s="158"/>
      <c r="P104" s="158"/>
      <c r="Q104" s="284"/>
      <c r="R104" s="250"/>
      <c r="S104" s="250"/>
      <c r="T104" s="250"/>
      <c r="U104" s="250"/>
      <c r="V104" s="250"/>
      <c r="W104" s="250"/>
      <c r="X104" s="75"/>
      <c r="Y104" s="75"/>
      <c r="Z104" s="75"/>
      <c r="AA104" s="75"/>
      <c r="AB104" s="75"/>
      <c r="AC104" s="75"/>
      <c r="AD104" s="75"/>
      <c r="AE104" s="75"/>
      <c r="AF104" s="75"/>
      <c r="AG104" s="75"/>
      <c r="AH104" s="75"/>
      <c r="AI104" s="75"/>
      <c r="AJ104" s="75"/>
      <c r="AK104" s="75"/>
      <c r="AL104" s="75"/>
      <c r="AM104" s="75"/>
      <c r="AN104" s="75"/>
      <c r="AO104" s="75"/>
      <c r="AP104" s="75"/>
      <c r="AQ104" s="75"/>
      <c r="AR104" s="75"/>
      <c r="AS104" s="75"/>
      <c r="AT104" s="75"/>
      <c r="AU104" s="75"/>
      <c r="AV104" s="75"/>
      <c r="AW104" s="75"/>
      <c r="AX104" s="75"/>
      <c r="AY104" s="75"/>
      <c r="AZ104" s="75"/>
      <c r="BA104" s="75"/>
      <c r="BB104" s="75"/>
      <c r="BC104" s="75"/>
      <c r="BD104" s="75"/>
      <c r="BE104" s="75"/>
      <c r="BF104" s="75"/>
      <c r="BG104" s="75"/>
      <c r="BH104" s="75"/>
      <c r="BI104" s="75"/>
      <c r="BJ104" s="75"/>
      <c r="BK104" s="75"/>
      <c r="BL104" s="75"/>
      <c r="BM104" s="75"/>
      <c r="BN104" s="75"/>
      <c r="BO104" s="75"/>
      <c r="BP104" s="75"/>
      <c r="BQ104" s="75"/>
      <c r="BR104" s="75"/>
      <c r="BS104" s="75"/>
      <c r="BT104" s="75"/>
      <c r="BU104" s="75"/>
      <c r="BV104" s="75"/>
      <c r="BW104" s="75"/>
      <c r="BX104" s="75"/>
      <c r="BY104" s="75"/>
      <c r="BZ104" s="75"/>
      <c r="CA104" s="75"/>
      <c r="CB104" s="75"/>
      <c r="CC104" s="75"/>
      <c r="CD104" s="75"/>
      <c r="CE104" s="75"/>
      <c r="CF104" s="75"/>
      <c r="CG104" s="75"/>
      <c r="CH104" s="75"/>
      <c r="CI104" s="75"/>
      <c r="CJ104" s="75"/>
      <c r="CK104" s="75"/>
      <c r="CL104" s="75"/>
      <c r="CM104" s="75"/>
      <c r="CN104" s="75"/>
      <c r="CO104" s="75"/>
      <c r="CP104" s="75"/>
      <c r="CQ104" s="75"/>
      <c r="CR104" s="75"/>
      <c r="CS104" s="75"/>
      <c r="CT104" s="75"/>
      <c r="CU104" s="75"/>
      <c r="CV104" s="75"/>
      <c r="CW104" s="75"/>
      <c r="CX104" s="75"/>
      <c r="CY104" s="75"/>
      <c r="CZ104" s="75"/>
      <c r="DA104" s="75"/>
      <c r="DB104" s="75"/>
      <c r="DC104" s="75"/>
      <c r="DD104" s="75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I104" s="8"/>
      <c r="EJ104" s="8"/>
      <c r="EK104" s="8"/>
      <c r="EL104" s="8"/>
      <c r="EM104" s="8"/>
      <c r="EN104" s="8"/>
      <c r="EO104" s="8"/>
      <c r="EP104" s="8"/>
      <c r="EQ104" s="8"/>
      <c r="ER104" s="8"/>
      <c r="ES104" s="8"/>
      <c r="ET104" s="8"/>
      <c r="EU104" s="8"/>
      <c r="EV104" s="8"/>
      <c r="EW104" s="8"/>
      <c r="EX104" s="8"/>
      <c r="EY104" s="8"/>
      <c r="EZ104" s="8"/>
      <c r="FA104" s="8"/>
      <c r="FB104" s="8"/>
      <c r="FC104" s="8"/>
      <c r="FD104" s="8"/>
      <c r="FE104" s="8"/>
      <c r="FF104" s="8"/>
      <c r="FG104" s="8"/>
      <c r="FH104" s="8"/>
      <c r="FI104" s="8"/>
      <c r="FJ104" s="8"/>
      <c r="FK104" s="8"/>
      <c r="FL104" s="8"/>
      <c r="FM104" s="8"/>
      <c r="FN104" s="8"/>
      <c r="FO104" s="8"/>
      <c r="FP104" s="8"/>
      <c r="FQ104" s="8"/>
      <c r="FR104" s="8"/>
      <c r="FS104" s="8"/>
      <c r="FT104" s="8"/>
      <c r="FU104" s="8"/>
      <c r="FV104" s="8"/>
      <c r="FW104" s="8"/>
      <c r="FX104" s="8"/>
      <c r="FY104" s="8"/>
      <c r="FZ104" s="8"/>
      <c r="GA104" s="8"/>
      <c r="GB104" s="8"/>
      <c r="GC104" s="8"/>
      <c r="GD104" s="8"/>
      <c r="GE104" s="8"/>
      <c r="GF104" s="8"/>
      <c r="GG104" s="8"/>
      <c r="GH104" s="8"/>
      <c r="GI104" s="8"/>
      <c r="GJ104" s="8"/>
      <c r="GK104" s="8"/>
      <c r="GL104" s="8"/>
      <c r="GM104" s="8"/>
      <c r="GN104" s="8"/>
      <c r="GO104" s="8"/>
      <c r="GP104" s="8"/>
      <c r="GQ104" s="8"/>
      <c r="GR104" s="8"/>
      <c r="GS104" s="8"/>
      <c r="GT104" s="8"/>
      <c r="GU104" s="8"/>
      <c r="GV104" s="8"/>
      <c r="GW104" s="8"/>
      <c r="GX104" s="8"/>
      <c r="GY104" s="8"/>
      <c r="GZ104" s="8"/>
      <c r="HA104" s="8"/>
      <c r="HB104" s="8"/>
      <c r="HC104" s="8"/>
      <c r="HD104" s="8"/>
      <c r="HE104" s="8"/>
      <c r="HF104" s="8"/>
      <c r="HG104" s="8"/>
      <c r="HH104" s="8"/>
      <c r="HI104" s="8"/>
      <c r="HJ104" s="8"/>
      <c r="HK104" s="8"/>
      <c r="HL104" s="8"/>
      <c r="HM104" s="8"/>
      <c r="HN104" s="8"/>
      <c r="HO104" s="8"/>
      <c r="HP104" s="8"/>
      <c r="HQ104" s="8"/>
      <c r="HR104" s="8"/>
      <c r="HS104" s="8"/>
      <c r="HT104" s="8"/>
      <c r="HU104" s="8"/>
      <c r="HV104" s="8"/>
      <c r="HW104" s="8"/>
      <c r="HX104" s="8"/>
      <c r="HY104" s="8"/>
      <c r="HZ104" s="8"/>
      <c r="IA104" s="8"/>
      <c r="IB104" s="8"/>
      <c r="IC104" s="8"/>
      <c r="ID104" s="8"/>
      <c r="IE104" s="8"/>
      <c r="IF104" s="8"/>
      <c r="IG104" s="8"/>
      <c r="IH104" s="8"/>
      <c r="II104" s="8"/>
      <c r="IJ104" s="8"/>
      <c r="IK104" s="8"/>
      <c r="IL104" s="8"/>
      <c r="IM104" s="8"/>
      <c r="IN104" s="8"/>
      <c r="IO104" s="8"/>
      <c r="IP104" s="8"/>
      <c r="IQ104" s="8"/>
      <c r="IR104" s="8"/>
      <c r="IS104" s="8"/>
      <c r="IT104" s="8"/>
      <c r="IU104" s="8"/>
      <c r="IV104" s="8"/>
    </row>
    <row r="105" spans="1:256" s="13" customFormat="1" ht="13.5" customHeight="1">
      <c r="A105" s="159" t="s">
        <v>227</v>
      </c>
      <c r="B105" s="123"/>
      <c r="C105" s="124"/>
      <c r="D105" s="78" t="s">
        <v>117</v>
      </c>
      <c r="E105" s="78" t="s">
        <v>115</v>
      </c>
      <c r="F105" s="118">
        <f>F102</f>
        <v>25.91</v>
      </c>
      <c r="G105" s="160"/>
      <c r="H105" s="162">
        <f>F105*G105</f>
        <v>0</v>
      </c>
      <c r="I105" s="163"/>
      <c r="J105" s="284"/>
      <c r="K105" s="158"/>
      <c r="L105" s="158"/>
      <c r="M105" s="158"/>
      <c r="N105" s="158"/>
      <c r="O105" s="158"/>
      <c r="P105" s="158"/>
      <c r="Q105" s="284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38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  <c r="BF105" s="38"/>
      <c r="BG105" s="38"/>
      <c r="BH105" s="38"/>
      <c r="BI105" s="38"/>
      <c r="BJ105" s="38"/>
      <c r="BK105" s="38"/>
      <c r="BL105" s="38"/>
      <c r="BM105" s="38"/>
      <c r="BN105" s="38"/>
      <c r="BO105" s="38"/>
      <c r="BP105" s="38"/>
      <c r="BQ105" s="38"/>
      <c r="BR105" s="38"/>
      <c r="BS105" s="38"/>
      <c r="BT105" s="38"/>
      <c r="BU105" s="38"/>
      <c r="BV105" s="38"/>
      <c r="BW105" s="38"/>
      <c r="BX105" s="38"/>
      <c r="BY105" s="38"/>
      <c r="BZ105" s="38"/>
      <c r="CA105" s="38"/>
      <c r="CB105" s="38"/>
      <c r="CC105" s="38"/>
      <c r="CD105" s="38"/>
      <c r="CE105" s="38"/>
      <c r="CF105" s="38"/>
      <c r="CG105" s="38"/>
      <c r="CH105" s="38"/>
      <c r="CI105" s="38"/>
      <c r="CJ105" s="38"/>
      <c r="CK105" s="38"/>
      <c r="CL105" s="38"/>
      <c r="CM105" s="38"/>
      <c r="CN105" s="38"/>
      <c r="CO105" s="38"/>
      <c r="CP105" s="38"/>
      <c r="CQ105" s="38"/>
      <c r="CR105" s="38"/>
      <c r="CS105" s="38"/>
      <c r="CT105" s="38"/>
      <c r="CU105" s="38"/>
      <c r="CV105" s="38"/>
      <c r="CW105" s="38"/>
      <c r="CX105" s="38"/>
      <c r="CY105" s="38"/>
      <c r="CZ105" s="38"/>
      <c r="DA105" s="38"/>
      <c r="DB105" s="38"/>
      <c r="DC105" s="38"/>
      <c r="DD105" s="38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  <c r="HJ105" s="3"/>
      <c r="HK105" s="3"/>
      <c r="HL105" s="3"/>
      <c r="HM105" s="3"/>
      <c r="HN105" s="3"/>
      <c r="HO105" s="3"/>
      <c r="HP105" s="3"/>
      <c r="HQ105" s="3"/>
      <c r="HR105" s="3"/>
      <c r="HS105" s="3"/>
      <c r="HT105" s="3"/>
      <c r="HU105" s="3"/>
      <c r="HV105" s="3"/>
      <c r="HW105" s="3"/>
      <c r="HX105" s="3"/>
      <c r="HY105" s="3"/>
      <c r="HZ105" s="3"/>
      <c r="IA105" s="3"/>
      <c r="IB105" s="3"/>
      <c r="IC105" s="3"/>
      <c r="ID105" s="3"/>
      <c r="IE105" s="3"/>
      <c r="IF105" s="3"/>
      <c r="IG105" s="3"/>
      <c r="IH105" s="3"/>
      <c r="II105" s="3"/>
      <c r="IJ105" s="3"/>
      <c r="IK105" s="3"/>
      <c r="IL105" s="3"/>
      <c r="IM105" s="3"/>
      <c r="IN105" s="3"/>
      <c r="IO105" s="3"/>
      <c r="IP105" s="3"/>
      <c r="IQ105" s="3"/>
      <c r="IR105" s="3"/>
      <c r="IS105" s="3"/>
      <c r="IT105" s="3"/>
      <c r="IU105" s="3"/>
      <c r="IV105" s="3"/>
    </row>
    <row r="106" spans="1:256" s="13" customFormat="1" ht="27" customHeight="1">
      <c r="A106" s="159" t="s">
        <v>228</v>
      </c>
      <c r="B106" s="123"/>
      <c r="C106" s="124"/>
      <c r="D106" s="78" t="s">
        <v>118</v>
      </c>
      <c r="E106" s="78" t="s">
        <v>115</v>
      </c>
      <c r="F106" s="118">
        <f>9*F103</f>
        <v>233.19</v>
      </c>
      <c r="G106" s="160"/>
      <c r="H106" s="162">
        <f>F106*G106</f>
        <v>0</v>
      </c>
      <c r="I106" s="163"/>
      <c r="J106" s="284"/>
      <c r="K106" s="158"/>
      <c r="L106" s="158"/>
      <c r="M106" s="158"/>
      <c r="N106" s="158"/>
      <c r="O106" s="158"/>
      <c r="P106" s="158"/>
      <c r="Q106" s="284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  <c r="BF106" s="38"/>
      <c r="BG106" s="38"/>
      <c r="BH106" s="38"/>
      <c r="BI106" s="38"/>
      <c r="BJ106" s="38"/>
      <c r="BK106" s="38"/>
      <c r="BL106" s="38"/>
      <c r="BM106" s="38"/>
      <c r="BN106" s="38"/>
      <c r="BO106" s="38"/>
      <c r="BP106" s="38"/>
      <c r="BQ106" s="38"/>
      <c r="BR106" s="38"/>
      <c r="BS106" s="38"/>
      <c r="BT106" s="38"/>
      <c r="BU106" s="38"/>
      <c r="BV106" s="38"/>
      <c r="BW106" s="38"/>
      <c r="BX106" s="38"/>
      <c r="BY106" s="38"/>
      <c r="BZ106" s="38"/>
      <c r="CA106" s="38"/>
      <c r="CB106" s="38"/>
      <c r="CC106" s="38"/>
      <c r="CD106" s="38"/>
      <c r="CE106" s="38"/>
      <c r="CF106" s="38"/>
      <c r="CG106" s="38"/>
      <c r="CH106" s="38"/>
      <c r="CI106" s="38"/>
      <c r="CJ106" s="38"/>
      <c r="CK106" s="38"/>
      <c r="CL106" s="38"/>
      <c r="CM106" s="38"/>
      <c r="CN106" s="38"/>
      <c r="CO106" s="38"/>
      <c r="CP106" s="38"/>
      <c r="CQ106" s="38"/>
      <c r="CR106" s="38"/>
      <c r="CS106" s="38"/>
      <c r="CT106" s="38"/>
      <c r="CU106" s="38"/>
      <c r="CV106" s="38"/>
      <c r="CW106" s="38"/>
      <c r="CX106" s="38"/>
      <c r="CY106" s="38"/>
      <c r="CZ106" s="38"/>
      <c r="DA106" s="38"/>
      <c r="DB106" s="38"/>
      <c r="DC106" s="38"/>
      <c r="DD106" s="38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/>
      <c r="HT106" s="3"/>
      <c r="HU106" s="3"/>
      <c r="HV106" s="3"/>
      <c r="HW106" s="3"/>
      <c r="HX106" s="3"/>
      <c r="HY106" s="3"/>
      <c r="HZ106" s="3"/>
      <c r="IA106" s="3"/>
      <c r="IB106" s="3"/>
      <c r="IC106" s="3"/>
      <c r="ID106" s="3"/>
      <c r="IE106" s="3"/>
      <c r="IF106" s="3"/>
      <c r="IG106" s="3"/>
      <c r="IH106" s="3"/>
      <c r="II106" s="3"/>
      <c r="IJ106" s="3"/>
      <c r="IK106" s="3"/>
      <c r="IL106" s="3"/>
      <c r="IM106" s="3"/>
      <c r="IN106" s="3"/>
      <c r="IO106" s="3"/>
      <c r="IP106" s="3"/>
      <c r="IQ106" s="3"/>
      <c r="IR106" s="3"/>
      <c r="IS106" s="3"/>
      <c r="IT106" s="3"/>
      <c r="IU106" s="3"/>
      <c r="IV106" s="3"/>
    </row>
    <row r="107" spans="1:256" s="13" customFormat="1" ht="27" customHeight="1">
      <c r="A107" s="159" t="s">
        <v>229</v>
      </c>
      <c r="B107" s="123"/>
      <c r="C107" s="124"/>
      <c r="D107" s="78" t="s">
        <v>119</v>
      </c>
      <c r="E107" s="78" t="s">
        <v>115</v>
      </c>
      <c r="F107" s="118">
        <f>F105</f>
        <v>25.91</v>
      </c>
      <c r="G107" s="160"/>
      <c r="H107" s="162">
        <f>F107*G107</f>
        <v>0</v>
      </c>
      <c r="I107" s="119"/>
      <c r="J107" s="284"/>
      <c r="K107" s="158"/>
      <c r="L107" s="158"/>
      <c r="M107" s="158"/>
      <c r="N107" s="158"/>
      <c r="O107" s="158"/>
      <c r="P107" s="158"/>
      <c r="Q107" s="284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38"/>
      <c r="AL107" s="38"/>
      <c r="AM107" s="38"/>
      <c r="AN107" s="38"/>
      <c r="AO107" s="38"/>
      <c r="AP107" s="38"/>
      <c r="AQ107" s="38"/>
      <c r="AR107" s="38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  <c r="BF107" s="38"/>
      <c r="BG107" s="38"/>
      <c r="BH107" s="38"/>
      <c r="BI107" s="38"/>
      <c r="BJ107" s="38"/>
      <c r="BK107" s="38"/>
      <c r="BL107" s="38"/>
      <c r="BM107" s="38"/>
      <c r="BN107" s="38"/>
      <c r="BO107" s="38"/>
      <c r="BP107" s="38"/>
      <c r="BQ107" s="38"/>
      <c r="BR107" s="38"/>
      <c r="BS107" s="38"/>
      <c r="BT107" s="38"/>
      <c r="BU107" s="38"/>
      <c r="BV107" s="38"/>
      <c r="BW107" s="38"/>
      <c r="BX107" s="38"/>
      <c r="BY107" s="38"/>
      <c r="BZ107" s="38"/>
      <c r="CA107" s="38"/>
      <c r="CB107" s="38"/>
      <c r="CC107" s="38"/>
      <c r="CD107" s="38"/>
      <c r="CE107" s="38"/>
      <c r="CF107" s="38"/>
      <c r="CG107" s="38"/>
      <c r="CH107" s="38"/>
      <c r="CI107" s="38"/>
      <c r="CJ107" s="38"/>
      <c r="CK107" s="38"/>
      <c r="CL107" s="38"/>
      <c r="CM107" s="38"/>
      <c r="CN107" s="38"/>
      <c r="CO107" s="38"/>
      <c r="CP107" s="38"/>
      <c r="CQ107" s="38"/>
      <c r="CR107" s="38"/>
      <c r="CS107" s="38"/>
      <c r="CT107" s="38"/>
      <c r="CU107" s="38"/>
      <c r="CV107" s="38"/>
      <c r="CW107" s="38"/>
      <c r="CX107" s="38"/>
      <c r="CY107" s="38"/>
      <c r="CZ107" s="38"/>
      <c r="DA107" s="38"/>
      <c r="DB107" s="38"/>
      <c r="DC107" s="38"/>
      <c r="DD107" s="38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/>
      <c r="FS107" s="3"/>
      <c r="FT107" s="3"/>
      <c r="FU107" s="3"/>
      <c r="FV107" s="3"/>
      <c r="FW107" s="3"/>
      <c r="FX107" s="3"/>
      <c r="FY107" s="3"/>
      <c r="FZ107" s="3"/>
      <c r="GA107" s="3"/>
      <c r="GB107" s="3"/>
      <c r="GC107" s="3"/>
      <c r="GD107" s="3"/>
      <c r="GE107" s="3"/>
      <c r="GF107" s="3"/>
      <c r="GG107" s="3"/>
      <c r="GH107" s="3"/>
      <c r="GI107" s="3"/>
      <c r="GJ107" s="3"/>
      <c r="GK107" s="3"/>
      <c r="GL107" s="3"/>
      <c r="GM107" s="3"/>
      <c r="GN107" s="3"/>
      <c r="GO107" s="3"/>
      <c r="GP107" s="3"/>
      <c r="GQ107" s="3"/>
      <c r="GR107" s="3"/>
      <c r="GS107" s="3"/>
      <c r="GT107" s="3"/>
      <c r="GU107" s="3"/>
      <c r="GV107" s="3"/>
      <c r="GW107" s="3"/>
      <c r="GX107" s="3"/>
      <c r="GY107" s="3"/>
      <c r="GZ107" s="3"/>
      <c r="HA107" s="3"/>
      <c r="HB107" s="3"/>
      <c r="HC107" s="3"/>
      <c r="HD107" s="3"/>
      <c r="HE107" s="3"/>
      <c r="HF107" s="3"/>
      <c r="HG107" s="3"/>
      <c r="HH107" s="3"/>
      <c r="HI107" s="3"/>
      <c r="HJ107" s="3"/>
      <c r="HK107" s="3"/>
      <c r="HL107" s="3"/>
      <c r="HM107" s="3"/>
      <c r="HN107" s="3"/>
      <c r="HO107" s="3"/>
      <c r="HP107" s="3"/>
      <c r="HQ107" s="3"/>
      <c r="HR107" s="3"/>
      <c r="HS107" s="3"/>
      <c r="HT107" s="3"/>
      <c r="HU107" s="3"/>
      <c r="HV107" s="3"/>
      <c r="HW107" s="3"/>
      <c r="HX107" s="3"/>
      <c r="HY107" s="3"/>
      <c r="HZ107" s="3"/>
      <c r="IA107" s="3"/>
      <c r="IB107" s="3"/>
      <c r="IC107" s="3"/>
      <c r="ID107" s="3"/>
      <c r="IE107" s="3"/>
      <c r="IF107" s="3"/>
      <c r="IG107" s="3"/>
      <c r="IH107" s="3"/>
      <c r="II107" s="3"/>
      <c r="IJ107" s="3"/>
      <c r="IK107" s="3"/>
      <c r="IL107" s="3"/>
      <c r="IM107" s="3"/>
      <c r="IN107" s="3"/>
      <c r="IO107" s="3"/>
      <c r="IP107" s="3"/>
      <c r="IQ107" s="3"/>
      <c r="IR107" s="3"/>
      <c r="IS107" s="3"/>
      <c r="IT107" s="3"/>
      <c r="IU107" s="3"/>
      <c r="IV107" s="3"/>
    </row>
    <row r="108" spans="1:256" s="13" customFormat="1" ht="67.5" customHeight="1">
      <c r="A108" s="122"/>
      <c r="B108" s="123"/>
      <c r="C108" s="124"/>
      <c r="D108" s="276" t="s">
        <v>203</v>
      </c>
      <c r="E108" s="78"/>
      <c r="G108" s="164"/>
      <c r="H108" s="73"/>
      <c r="I108" s="119"/>
      <c r="J108" s="284"/>
      <c r="K108" s="158"/>
      <c r="L108" s="158"/>
      <c r="M108" s="158"/>
      <c r="N108" s="158"/>
      <c r="O108" s="158"/>
      <c r="P108" s="158"/>
      <c r="Q108" s="284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38"/>
      <c r="AL108" s="38"/>
      <c r="AM108" s="38"/>
      <c r="AN108" s="38"/>
      <c r="AO108" s="38"/>
      <c r="AP108" s="38"/>
      <c r="AQ108" s="38"/>
      <c r="AR108" s="38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  <c r="BF108" s="38"/>
      <c r="BG108" s="38"/>
      <c r="BH108" s="38"/>
      <c r="BI108" s="38"/>
      <c r="BJ108" s="38"/>
      <c r="BK108" s="38"/>
      <c r="BL108" s="38"/>
      <c r="BM108" s="38"/>
      <c r="BN108" s="38"/>
      <c r="BO108" s="38"/>
      <c r="BP108" s="38"/>
      <c r="BQ108" s="38"/>
      <c r="BR108" s="38"/>
      <c r="BS108" s="38"/>
      <c r="BT108" s="38"/>
      <c r="BU108" s="38"/>
      <c r="BV108" s="38"/>
      <c r="BW108" s="38"/>
      <c r="BX108" s="38"/>
      <c r="BY108" s="38"/>
      <c r="BZ108" s="38"/>
      <c r="CA108" s="38"/>
      <c r="CB108" s="38"/>
      <c r="CC108" s="38"/>
      <c r="CD108" s="38"/>
      <c r="CE108" s="38"/>
      <c r="CF108" s="38"/>
      <c r="CG108" s="38"/>
      <c r="CH108" s="38"/>
      <c r="CI108" s="38"/>
      <c r="CJ108" s="38"/>
      <c r="CK108" s="38"/>
      <c r="CL108" s="38"/>
      <c r="CM108" s="38"/>
      <c r="CN108" s="38"/>
      <c r="CO108" s="38"/>
      <c r="CP108" s="38"/>
      <c r="CQ108" s="38"/>
      <c r="CR108" s="38"/>
      <c r="CS108" s="38"/>
      <c r="CT108" s="38"/>
      <c r="CU108" s="38"/>
      <c r="CV108" s="38"/>
      <c r="CW108" s="38"/>
      <c r="CX108" s="38"/>
      <c r="CY108" s="38"/>
      <c r="CZ108" s="38"/>
      <c r="DA108" s="38"/>
      <c r="DB108" s="38"/>
      <c r="DC108" s="38"/>
      <c r="DD108" s="38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  <c r="HM108" s="3"/>
      <c r="HN108" s="3"/>
      <c r="HO108" s="3"/>
      <c r="HP108" s="3"/>
      <c r="HQ108" s="3"/>
      <c r="HR108" s="3"/>
      <c r="HS108" s="3"/>
      <c r="HT108" s="3"/>
      <c r="HU108" s="3"/>
      <c r="HV108" s="3"/>
      <c r="HW108" s="3"/>
      <c r="HX108" s="3"/>
      <c r="HY108" s="3"/>
      <c r="HZ108" s="3"/>
      <c r="IA108" s="3"/>
      <c r="IB108" s="3"/>
      <c r="IC108" s="3"/>
      <c r="ID108" s="3"/>
      <c r="IE108" s="3"/>
      <c r="IF108" s="3"/>
      <c r="IG108" s="3"/>
      <c r="IH108" s="3"/>
      <c r="II108" s="3"/>
      <c r="IJ108" s="3"/>
      <c r="IK108" s="3"/>
      <c r="IL108" s="3"/>
      <c r="IM108" s="3"/>
      <c r="IN108" s="3"/>
      <c r="IO108" s="3"/>
      <c r="IP108" s="3"/>
      <c r="IQ108" s="3"/>
      <c r="IR108" s="3"/>
      <c r="IS108" s="3"/>
      <c r="IT108" s="3"/>
      <c r="IU108" s="3"/>
      <c r="IV108" s="3"/>
    </row>
    <row r="109" spans="1:256" s="13" customFormat="1" ht="13.5" customHeight="1">
      <c r="A109" s="69">
        <v>24</v>
      </c>
      <c r="B109" s="70" t="s">
        <v>112</v>
      </c>
      <c r="C109" s="71" t="s">
        <v>120</v>
      </c>
      <c r="D109" s="71" t="s">
        <v>121</v>
      </c>
      <c r="E109" s="71" t="s">
        <v>115</v>
      </c>
      <c r="F109" s="105">
        <f>SUM(F110)</f>
        <v>0.214</v>
      </c>
      <c r="G109" s="153">
        <f>SUM(H111:H114)/F109</f>
        <v>0</v>
      </c>
      <c r="H109" s="73">
        <f>F109*G109</f>
        <v>0</v>
      </c>
      <c r="I109" s="106" t="s">
        <v>60</v>
      </c>
      <c r="J109" s="284"/>
      <c r="K109" s="250"/>
      <c r="L109" s="250"/>
      <c r="M109" s="250"/>
      <c r="N109" s="250"/>
      <c r="O109" s="250"/>
      <c r="P109" s="250"/>
      <c r="Q109" s="250"/>
      <c r="R109" s="250"/>
      <c r="S109" s="250"/>
      <c r="T109" s="250"/>
      <c r="U109" s="250"/>
      <c r="V109" s="250"/>
      <c r="W109" s="250"/>
      <c r="X109" s="75"/>
      <c r="Y109" s="75"/>
      <c r="Z109" s="75"/>
      <c r="AA109" s="75"/>
      <c r="AB109" s="75"/>
      <c r="AC109" s="75"/>
      <c r="AD109" s="75"/>
      <c r="AE109" s="75"/>
      <c r="AF109" s="75"/>
      <c r="AG109" s="75"/>
      <c r="AH109" s="75"/>
      <c r="AI109" s="75"/>
      <c r="AJ109" s="75"/>
      <c r="AK109" s="75"/>
      <c r="AL109" s="75"/>
      <c r="AM109" s="75"/>
      <c r="AN109" s="75"/>
      <c r="AO109" s="75"/>
      <c r="AP109" s="75"/>
      <c r="AQ109" s="75"/>
      <c r="AR109" s="75"/>
      <c r="AS109" s="75"/>
      <c r="AT109" s="75"/>
      <c r="AU109" s="75"/>
      <c r="AV109" s="75"/>
      <c r="AW109" s="75"/>
      <c r="AX109" s="75"/>
      <c r="AY109" s="75"/>
      <c r="AZ109" s="75"/>
      <c r="BA109" s="75"/>
      <c r="BB109" s="75"/>
      <c r="BC109" s="75"/>
      <c r="BD109" s="75"/>
      <c r="BE109" s="75"/>
      <c r="BF109" s="75"/>
      <c r="BG109" s="75"/>
      <c r="BH109" s="75"/>
      <c r="BI109" s="75"/>
      <c r="BJ109" s="75"/>
      <c r="BK109" s="75"/>
      <c r="BL109" s="75"/>
      <c r="BM109" s="75"/>
      <c r="BN109" s="75"/>
      <c r="BO109" s="75"/>
      <c r="BP109" s="75"/>
      <c r="BQ109" s="75"/>
      <c r="BR109" s="75"/>
      <c r="BS109" s="75"/>
      <c r="BT109" s="75"/>
      <c r="BU109" s="75"/>
      <c r="BV109" s="75"/>
      <c r="BW109" s="75"/>
      <c r="BX109" s="75"/>
      <c r="BY109" s="75"/>
      <c r="BZ109" s="75"/>
      <c r="CA109" s="75"/>
      <c r="CB109" s="75"/>
      <c r="CC109" s="75"/>
      <c r="CD109" s="75"/>
      <c r="CE109" s="75"/>
      <c r="CF109" s="75"/>
      <c r="CG109" s="75"/>
      <c r="CH109" s="75"/>
      <c r="CI109" s="75"/>
      <c r="CJ109" s="75"/>
      <c r="CK109" s="75"/>
      <c r="CL109" s="75"/>
      <c r="CM109" s="75"/>
      <c r="CN109" s="75"/>
      <c r="CO109" s="75"/>
      <c r="CP109" s="75"/>
      <c r="CQ109" s="75"/>
      <c r="CR109" s="75"/>
      <c r="CS109" s="75"/>
      <c r="CT109" s="75"/>
      <c r="CU109" s="75"/>
      <c r="CV109" s="75"/>
      <c r="CW109" s="75"/>
      <c r="CX109" s="75"/>
      <c r="CY109" s="75"/>
      <c r="CZ109" s="75"/>
      <c r="DA109" s="75"/>
      <c r="DB109" s="75"/>
      <c r="DC109" s="75"/>
      <c r="DD109" s="75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  <c r="EM109" s="8"/>
      <c r="EN109" s="8"/>
      <c r="EO109" s="8"/>
      <c r="EP109" s="8"/>
      <c r="EQ109" s="8"/>
      <c r="ER109" s="8"/>
      <c r="ES109" s="8"/>
      <c r="ET109" s="8"/>
      <c r="EU109" s="8"/>
      <c r="EV109" s="8"/>
      <c r="EW109" s="8"/>
      <c r="EX109" s="8"/>
      <c r="EY109" s="8"/>
      <c r="EZ109" s="8"/>
      <c r="FA109" s="8"/>
      <c r="FB109" s="8"/>
      <c r="FC109" s="8"/>
      <c r="FD109" s="8"/>
      <c r="FE109" s="8"/>
      <c r="FF109" s="8"/>
      <c r="FG109" s="8"/>
      <c r="FH109" s="8"/>
      <c r="FI109" s="8"/>
      <c r="FJ109" s="8"/>
      <c r="FK109" s="8"/>
      <c r="FL109" s="8"/>
      <c r="FM109" s="8"/>
      <c r="FN109" s="8"/>
      <c r="FO109" s="8"/>
      <c r="FP109" s="8"/>
      <c r="FQ109" s="8"/>
      <c r="FR109" s="8"/>
      <c r="FS109" s="8"/>
      <c r="FT109" s="8"/>
      <c r="FU109" s="8"/>
      <c r="FV109" s="8"/>
      <c r="FW109" s="8"/>
      <c r="FX109" s="8"/>
      <c r="FY109" s="8"/>
      <c r="FZ109" s="8"/>
      <c r="GA109" s="8"/>
      <c r="GB109" s="8"/>
      <c r="GC109" s="8"/>
      <c r="GD109" s="8"/>
      <c r="GE109" s="8"/>
      <c r="GF109" s="8"/>
      <c r="GG109" s="8"/>
      <c r="GH109" s="8"/>
      <c r="GI109" s="8"/>
      <c r="GJ109" s="8"/>
      <c r="GK109" s="8"/>
      <c r="GL109" s="8"/>
      <c r="GM109" s="8"/>
      <c r="GN109" s="8"/>
      <c r="GO109" s="8"/>
      <c r="GP109" s="8"/>
      <c r="GQ109" s="8"/>
      <c r="GR109" s="8"/>
      <c r="GS109" s="8"/>
      <c r="GT109" s="8"/>
      <c r="GU109" s="8"/>
      <c r="GV109" s="8"/>
      <c r="GW109" s="8"/>
      <c r="GX109" s="8"/>
      <c r="GY109" s="8"/>
      <c r="GZ109" s="8"/>
      <c r="HA109" s="8"/>
      <c r="HB109" s="8"/>
      <c r="HC109" s="8"/>
      <c r="HD109" s="8"/>
      <c r="HE109" s="8"/>
      <c r="HF109" s="8"/>
      <c r="HG109" s="8"/>
      <c r="HH109" s="8"/>
      <c r="HI109" s="8"/>
      <c r="HJ109" s="8"/>
      <c r="HK109" s="8"/>
      <c r="HL109" s="8"/>
      <c r="HM109" s="8"/>
      <c r="HN109" s="8"/>
      <c r="HO109" s="8"/>
      <c r="HP109" s="8"/>
      <c r="HQ109" s="8"/>
      <c r="HR109" s="8"/>
      <c r="HS109" s="8"/>
      <c r="HT109" s="8"/>
      <c r="HU109" s="8"/>
      <c r="HV109" s="8"/>
      <c r="HW109" s="8"/>
      <c r="HX109" s="8"/>
      <c r="HY109" s="8"/>
      <c r="HZ109" s="8"/>
      <c r="IA109" s="8"/>
      <c r="IB109" s="8"/>
      <c r="IC109" s="8"/>
      <c r="ID109" s="8"/>
      <c r="IE109" s="8"/>
      <c r="IF109" s="8"/>
      <c r="IG109" s="8"/>
      <c r="IH109" s="8"/>
      <c r="II109" s="8"/>
      <c r="IJ109" s="8"/>
      <c r="IK109" s="8"/>
      <c r="IL109" s="8"/>
      <c r="IM109" s="8"/>
      <c r="IN109" s="8"/>
      <c r="IO109" s="8"/>
      <c r="IP109" s="8"/>
      <c r="IQ109" s="8"/>
      <c r="IR109" s="8"/>
      <c r="IS109" s="8"/>
      <c r="IT109" s="8"/>
      <c r="IU109" s="8"/>
      <c r="IV109" s="8"/>
    </row>
    <row r="110" spans="1:256" s="13" customFormat="1" ht="13.5" customHeight="1">
      <c r="A110" s="122"/>
      <c r="B110" s="123"/>
      <c r="C110" s="124"/>
      <c r="D110" s="78" t="s">
        <v>206</v>
      </c>
      <c r="E110" s="78"/>
      <c r="F110" s="118">
        <f>0.123+0.091</f>
        <v>0.214</v>
      </c>
      <c r="G110" s="155"/>
      <c r="H110" s="156"/>
      <c r="I110" s="157"/>
      <c r="J110" s="263"/>
      <c r="K110" s="250"/>
      <c r="L110" s="264"/>
      <c r="M110" s="250"/>
      <c r="N110" s="250"/>
      <c r="O110" s="250"/>
      <c r="P110" s="250"/>
      <c r="Q110" s="250"/>
      <c r="R110" s="250"/>
      <c r="S110" s="250"/>
      <c r="T110" s="250"/>
      <c r="U110" s="250"/>
      <c r="V110" s="250"/>
      <c r="W110" s="250"/>
      <c r="X110" s="75"/>
      <c r="Y110" s="75"/>
      <c r="Z110" s="75"/>
      <c r="AA110" s="75"/>
      <c r="AB110" s="75"/>
      <c r="AC110" s="75"/>
      <c r="AD110" s="75"/>
      <c r="AE110" s="75"/>
      <c r="AF110" s="75"/>
      <c r="AG110" s="75"/>
      <c r="AH110" s="75"/>
      <c r="AI110" s="75"/>
      <c r="AJ110" s="75"/>
      <c r="AK110" s="75"/>
      <c r="AL110" s="75"/>
      <c r="AM110" s="75"/>
      <c r="AN110" s="75"/>
      <c r="AO110" s="75"/>
      <c r="AP110" s="75"/>
      <c r="AQ110" s="75"/>
      <c r="AR110" s="75"/>
      <c r="AS110" s="75"/>
      <c r="AT110" s="75"/>
      <c r="AU110" s="75"/>
      <c r="AV110" s="75"/>
      <c r="AW110" s="75"/>
      <c r="AX110" s="75"/>
      <c r="AY110" s="75"/>
      <c r="AZ110" s="75"/>
      <c r="BA110" s="75"/>
      <c r="BB110" s="75"/>
      <c r="BC110" s="75"/>
      <c r="BD110" s="75"/>
      <c r="BE110" s="75"/>
      <c r="BF110" s="75"/>
      <c r="BG110" s="75"/>
      <c r="BH110" s="75"/>
      <c r="BI110" s="75"/>
      <c r="BJ110" s="75"/>
      <c r="BK110" s="75"/>
      <c r="BL110" s="75"/>
      <c r="BM110" s="75"/>
      <c r="BN110" s="75"/>
      <c r="BO110" s="75"/>
      <c r="BP110" s="75"/>
      <c r="BQ110" s="75"/>
      <c r="BR110" s="75"/>
      <c r="BS110" s="75"/>
      <c r="BT110" s="75"/>
      <c r="BU110" s="75"/>
      <c r="BV110" s="75"/>
      <c r="BW110" s="75"/>
      <c r="BX110" s="75"/>
      <c r="BY110" s="75"/>
      <c r="BZ110" s="75"/>
      <c r="CA110" s="75"/>
      <c r="CB110" s="75"/>
      <c r="CC110" s="75"/>
      <c r="CD110" s="75"/>
      <c r="CE110" s="75"/>
      <c r="CF110" s="75"/>
      <c r="CG110" s="75"/>
      <c r="CH110" s="75"/>
      <c r="CI110" s="75"/>
      <c r="CJ110" s="75"/>
      <c r="CK110" s="75"/>
      <c r="CL110" s="75"/>
      <c r="CM110" s="75"/>
      <c r="CN110" s="75"/>
      <c r="CO110" s="75"/>
      <c r="CP110" s="75"/>
      <c r="CQ110" s="75"/>
      <c r="CR110" s="75"/>
      <c r="CS110" s="75"/>
      <c r="CT110" s="75"/>
      <c r="CU110" s="75"/>
      <c r="CV110" s="75"/>
      <c r="CW110" s="75"/>
      <c r="CX110" s="75"/>
      <c r="CY110" s="75"/>
      <c r="CZ110" s="75"/>
      <c r="DA110" s="75"/>
      <c r="DB110" s="75"/>
      <c r="DC110" s="75"/>
      <c r="DD110" s="75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  <c r="EG110" s="8"/>
      <c r="EH110" s="8"/>
      <c r="EI110" s="8"/>
      <c r="EJ110" s="8"/>
      <c r="EK110" s="8"/>
      <c r="EL110" s="8"/>
      <c r="EM110" s="8"/>
      <c r="EN110" s="8"/>
      <c r="EO110" s="8"/>
      <c r="EP110" s="8"/>
      <c r="EQ110" s="8"/>
      <c r="ER110" s="8"/>
      <c r="ES110" s="8"/>
      <c r="ET110" s="8"/>
      <c r="EU110" s="8"/>
      <c r="EV110" s="8"/>
      <c r="EW110" s="8"/>
      <c r="EX110" s="8"/>
      <c r="EY110" s="8"/>
      <c r="EZ110" s="8"/>
      <c r="FA110" s="8"/>
      <c r="FB110" s="8"/>
      <c r="FC110" s="8"/>
      <c r="FD110" s="8"/>
      <c r="FE110" s="8"/>
      <c r="FF110" s="8"/>
      <c r="FG110" s="8"/>
      <c r="FH110" s="8"/>
      <c r="FI110" s="8"/>
      <c r="FJ110" s="8"/>
      <c r="FK110" s="8"/>
      <c r="FL110" s="8"/>
      <c r="FM110" s="8"/>
      <c r="FN110" s="8"/>
      <c r="FO110" s="8"/>
      <c r="FP110" s="8"/>
      <c r="FQ110" s="8"/>
      <c r="FR110" s="8"/>
      <c r="FS110" s="8"/>
      <c r="FT110" s="8"/>
      <c r="FU110" s="8"/>
      <c r="FV110" s="8"/>
      <c r="FW110" s="8"/>
      <c r="FX110" s="8"/>
      <c r="FY110" s="8"/>
      <c r="FZ110" s="8"/>
      <c r="GA110" s="8"/>
      <c r="GB110" s="8"/>
      <c r="GC110" s="8"/>
      <c r="GD110" s="8"/>
      <c r="GE110" s="8"/>
      <c r="GF110" s="8"/>
      <c r="GG110" s="8"/>
      <c r="GH110" s="8"/>
      <c r="GI110" s="8"/>
      <c r="GJ110" s="8"/>
      <c r="GK110" s="8"/>
      <c r="GL110" s="8"/>
      <c r="GM110" s="8"/>
      <c r="GN110" s="8"/>
      <c r="GO110" s="8"/>
      <c r="GP110" s="8"/>
      <c r="GQ110" s="8"/>
      <c r="GR110" s="8"/>
      <c r="GS110" s="8"/>
      <c r="GT110" s="8"/>
      <c r="GU110" s="8"/>
      <c r="GV110" s="8"/>
      <c r="GW110" s="8"/>
      <c r="GX110" s="8"/>
      <c r="GY110" s="8"/>
      <c r="GZ110" s="8"/>
      <c r="HA110" s="8"/>
      <c r="HB110" s="8"/>
      <c r="HC110" s="8"/>
      <c r="HD110" s="8"/>
      <c r="HE110" s="8"/>
      <c r="HF110" s="8"/>
      <c r="HG110" s="8"/>
      <c r="HH110" s="8"/>
      <c r="HI110" s="8"/>
      <c r="HJ110" s="8"/>
      <c r="HK110" s="8"/>
      <c r="HL110" s="8"/>
      <c r="HM110" s="8"/>
      <c r="HN110" s="8"/>
      <c r="HO110" s="8"/>
      <c r="HP110" s="8"/>
      <c r="HQ110" s="8"/>
      <c r="HR110" s="8"/>
      <c r="HS110" s="8"/>
      <c r="HT110" s="8"/>
      <c r="HU110" s="8"/>
      <c r="HV110" s="8"/>
      <c r="HW110" s="8"/>
      <c r="HX110" s="8"/>
      <c r="HY110" s="8"/>
      <c r="HZ110" s="8"/>
      <c r="IA110" s="8"/>
      <c r="IB110" s="8"/>
      <c r="IC110" s="8"/>
      <c r="ID110" s="8"/>
      <c r="IE110" s="8"/>
      <c r="IF110" s="8"/>
      <c r="IG110" s="8"/>
      <c r="IH110" s="8"/>
      <c r="II110" s="8"/>
      <c r="IJ110" s="8"/>
      <c r="IK110" s="8"/>
      <c r="IL110" s="8"/>
      <c r="IM110" s="8"/>
      <c r="IN110" s="8"/>
      <c r="IO110" s="8"/>
      <c r="IP110" s="8"/>
      <c r="IQ110" s="8"/>
      <c r="IR110" s="8"/>
      <c r="IS110" s="8"/>
      <c r="IT110" s="8"/>
      <c r="IU110" s="8"/>
      <c r="IV110" s="8"/>
    </row>
    <row r="111" spans="1:256" s="13" customFormat="1" ht="27" customHeight="1">
      <c r="A111" s="159" t="s">
        <v>230</v>
      </c>
      <c r="B111" s="123"/>
      <c r="C111" s="124"/>
      <c r="D111" s="78" t="s">
        <v>116</v>
      </c>
      <c r="E111" s="78" t="s">
        <v>115</v>
      </c>
      <c r="F111" s="118">
        <f>F110</f>
        <v>0.214</v>
      </c>
      <c r="G111" s="160"/>
      <c r="H111" s="161">
        <f>F111*G111</f>
        <v>0</v>
      </c>
      <c r="I111" s="157"/>
      <c r="J111" s="284"/>
      <c r="K111" s="158"/>
      <c r="L111" s="158"/>
      <c r="M111" s="158"/>
      <c r="N111" s="158"/>
      <c r="O111" s="158"/>
      <c r="P111" s="158"/>
      <c r="Q111" s="284"/>
      <c r="R111" s="250"/>
      <c r="S111" s="250"/>
      <c r="T111" s="250"/>
      <c r="U111" s="250"/>
      <c r="V111" s="250"/>
      <c r="W111" s="250"/>
      <c r="X111" s="75"/>
      <c r="Y111" s="75"/>
      <c r="Z111" s="75"/>
      <c r="AA111" s="75"/>
      <c r="AB111" s="75"/>
      <c r="AC111" s="75"/>
      <c r="AD111" s="75"/>
      <c r="AE111" s="75"/>
      <c r="AF111" s="75"/>
      <c r="AG111" s="75"/>
      <c r="AH111" s="75"/>
      <c r="AI111" s="75"/>
      <c r="AJ111" s="75"/>
      <c r="AK111" s="75"/>
      <c r="AL111" s="75"/>
      <c r="AM111" s="75"/>
      <c r="AN111" s="75"/>
      <c r="AO111" s="75"/>
      <c r="AP111" s="75"/>
      <c r="AQ111" s="75"/>
      <c r="AR111" s="75"/>
      <c r="AS111" s="75"/>
      <c r="AT111" s="75"/>
      <c r="AU111" s="75"/>
      <c r="AV111" s="75"/>
      <c r="AW111" s="75"/>
      <c r="AX111" s="75"/>
      <c r="AY111" s="75"/>
      <c r="AZ111" s="75"/>
      <c r="BA111" s="75"/>
      <c r="BB111" s="75"/>
      <c r="BC111" s="75"/>
      <c r="BD111" s="75"/>
      <c r="BE111" s="75"/>
      <c r="BF111" s="75"/>
      <c r="BG111" s="75"/>
      <c r="BH111" s="75"/>
      <c r="BI111" s="75"/>
      <c r="BJ111" s="75"/>
      <c r="BK111" s="75"/>
      <c r="BL111" s="75"/>
      <c r="BM111" s="75"/>
      <c r="BN111" s="75"/>
      <c r="BO111" s="75"/>
      <c r="BP111" s="75"/>
      <c r="BQ111" s="75"/>
      <c r="BR111" s="75"/>
      <c r="BS111" s="75"/>
      <c r="BT111" s="75"/>
      <c r="BU111" s="75"/>
      <c r="BV111" s="75"/>
      <c r="BW111" s="75"/>
      <c r="BX111" s="75"/>
      <c r="BY111" s="75"/>
      <c r="BZ111" s="75"/>
      <c r="CA111" s="75"/>
      <c r="CB111" s="75"/>
      <c r="CC111" s="75"/>
      <c r="CD111" s="75"/>
      <c r="CE111" s="75"/>
      <c r="CF111" s="75"/>
      <c r="CG111" s="75"/>
      <c r="CH111" s="75"/>
      <c r="CI111" s="75"/>
      <c r="CJ111" s="75"/>
      <c r="CK111" s="75"/>
      <c r="CL111" s="75"/>
      <c r="CM111" s="75"/>
      <c r="CN111" s="75"/>
      <c r="CO111" s="75"/>
      <c r="CP111" s="75"/>
      <c r="CQ111" s="75"/>
      <c r="CR111" s="75"/>
      <c r="CS111" s="75"/>
      <c r="CT111" s="75"/>
      <c r="CU111" s="75"/>
      <c r="CV111" s="75"/>
      <c r="CW111" s="75"/>
      <c r="CX111" s="75"/>
      <c r="CY111" s="75"/>
      <c r="CZ111" s="75"/>
      <c r="DA111" s="75"/>
      <c r="DB111" s="75"/>
      <c r="DC111" s="75"/>
      <c r="DD111" s="75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  <c r="EM111" s="8"/>
      <c r="EN111" s="8"/>
      <c r="EO111" s="8"/>
      <c r="EP111" s="8"/>
      <c r="EQ111" s="8"/>
      <c r="ER111" s="8"/>
      <c r="ES111" s="8"/>
      <c r="ET111" s="8"/>
      <c r="EU111" s="8"/>
      <c r="EV111" s="8"/>
      <c r="EW111" s="8"/>
      <c r="EX111" s="8"/>
      <c r="EY111" s="8"/>
      <c r="EZ111" s="8"/>
      <c r="FA111" s="8"/>
      <c r="FB111" s="8"/>
      <c r="FC111" s="8"/>
      <c r="FD111" s="8"/>
      <c r="FE111" s="8"/>
      <c r="FF111" s="8"/>
      <c r="FG111" s="8"/>
      <c r="FH111" s="8"/>
      <c r="FI111" s="8"/>
      <c r="FJ111" s="8"/>
      <c r="FK111" s="8"/>
      <c r="FL111" s="8"/>
      <c r="FM111" s="8"/>
      <c r="FN111" s="8"/>
      <c r="FO111" s="8"/>
      <c r="FP111" s="8"/>
      <c r="FQ111" s="8"/>
      <c r="FR111" s="8"/>
      <c r="FS111" s="8"/>
      <c r="FT111" s="8"/>
      <c r="FU111" s="8"/>
      <c r="FV111" s="8"/>
      <c r="FW111" s="8"/>
      <c r="FX111" s="8"/>
      <c r="FY111" s="8"/>
      <c r="FZ111" s="8"/>
      <c r="GA111" s="8"/>
      <c r="GB111" s="8"/>
      <c r="GC111" s="8"/>
      <c r="GD111" s="8"/>
      <c r="GE111" s="8"/>
      <c r="GF111" s="8"/>
      <c r="GG111" s="8"/>
      <c r="GH111" s="8"/>
      <c r="GI111" s="8"/>
      <c r="GJ111" s="8"/>
      <c r="GK111" s="8"/>
      <c r="GL111" s="8"/>
      <c r="GM111" s="8"/>
      <c r="GN111" s="8"/>
      <c r="GO111" s="8"/>
      <c r="GP111" s="8"/>
      <c r="GQ111" s="8"/>
      <c r="GR111" s="8"/>
      <c r="GS111" s="8"/>
      <c r="GT111" s="8"/>
      <c r="GU111" s="8"/>
      <c r="GV111" s="8"/>
      <c r="GW111" s="8"/>
      <c r="GX111" s="8"/>
      <c r="GY111" s="8"/>
      <c r="GZ111" s="8"/>
      <c r="HA111" s="8"/>
      <c r="HB111" s="8"/>
      <c r="HC111" s="8"/>
      <c r="HD111" s="8"/>
      <c r="HE111" s="8"/>
      <c r="HF111" s="8"/>
      <c r="HG111" s="8"/>
      <c r="HH111" s="8"/>
      <c r="HI111" s="8"/>
      <c r="HJ111" s="8"/>
      <c r="HK111" s="8"/>
      <c r="HL111" s="8"/>
      <c r="HM111" s="8"/>
      <c r="HN111" s="8"/>
      <c r="HO111" s="8"/>
      <c r="HP111" s="8"/>
      <c r="HQ111" s="8"/>
      <c r="HR111" s="8"/>
      <c r="HS111" s="8"/>
      <c r="HT111" s="8"/>
      <c r="HU111" s="8"/>
      <c r="HV111" s="8"/>
      <c r="HW111" s="8"/>
      <c r="HX111" s="8"/>
      <c r="HY111" s="8"/>
      <c r="HZ111" s="8"/>
      <c r="IA111" s="8"/>
      <c r="IB111" s="8"/>
      <c r="IC111" s="8"/>
      <c r="ID111" s="8"/>
      <c r="IE111" s="8"/>
      <c r="IF111" s="8"/>
      <c r="IG111" s="8"/>
      <c r="IH111" s="8"/>
      <c r="II111" s="8"/>
      <c r="IJ111" s="8"/>
      <c r="IK111" s="8"/>
      <c r="IL111" s="8"/>
      <c r="IM111" s="8"/>
      <c r="IN111" s="8"/>
      <c r="IO111" s="8"/>
      <c r="IP111" s="8"/>
      <c r="IQ111" s="8"/>
      <c r="IR111" s="8"/>
      <c r="IS111" s="8"/>
      <c r="IT111" s="8"/>
      <c r="IU111" s="8"/>
      <c r="IV111" s="8"/>
    </row>
    <row r="112" spans="1:256" s="13" customFormat="1" ht="13.5" customHeight="1">
      <c r="A112" s="159" t="s">
        <v>231</v>
      </c>
      <c r="B112" s="123"/>
      <c r="C112" s="124"/>
      <c r="D112" s="78" t="s">
        <v>117</v>
      </c>
      <c r="E112" s="78" t="s">
        <v>115</v>
      </c>
      <c r="F112" s="118">
        <f>F109</f>
        <v>0.214</v>
      </c>
      <c r="G112" s="160"/>
      <c r="H112" s="162">
        <f>F112*G112</f>
        <v>0</v>
      </c>
      <c r="I112" s="165"/>
      <c r="J112" s="284"/>
      <c r="K112" s="158"/>
      <c r="L112" s="158"/>
      <c r="M112" s="158"/>
      <c r="N112" s="158"/>
      <c r="O112" s="158"/>
      <c r="P112" s="158"/>
      <c r="Q112" s="284"/>
      <c r="R112" s="250"/>
      <c r="S112" s="250"/>
      <c r="T112" s="250"/>
      <c r="U112" s="250"/>
      <c r="V112" s="250"/>
      <c r="W112" s="250"/>
      <c r="X112" s="75"/>
      <c r="Y112" s="75"/>
      <c r="Z112" s="75"/>
      <c r="AA112" s="75"/>
      <c r="AB112" s="75"/>
      <c r="AC112" s="75"/>
      <c r="AD112" s="75"/>
      <c r="AE112" s="75"/>
      <c r="AF112" s="75"/>
      <c r="AG112" s="75"/>
      <c r="AH112" s="75"/>
      <c r="AI112" s="75"/>
      <c r="AJ112" s="75"/>
      <c r="AK112" s="75"/>
      <c r="AL112" s="75"/>
      <c r="AM112" s="75"/>
      <c r="AN112" s="75"/>
      <c r="AO112" s="75"/>
      <c r="AP112" s="75"/>
      <c r="AQ112" s="75"/>
      <c r="AR112" s="75"/>
      <c r="AS112" s="75"/>
      <c r="AT112" s="75"/>
      <c r="AU112" s="75"/>
      <c r="AV112" s="75"/>
      <c r="AW112" s="75"/>
      <c r="AX112" s="75"/>
      <c r="AY112" s="75"/>
      <c r="AZ112" s="75"/>
      <c r="BA112" s="75"/>
      <c r="BB112" s="75"/>
      <c r="BC112" s="75"/>
      <c r="BD112" s="75"/>
      <c r="BE112" s="75"/>
      <c r="BF112" s="75"/>
      <c r="BG112" s="75"/>
      <c r="BH112" s="75"/>
      <c r="BI112" s="75"/>
      <c r="BJ112" s="75"/>
      <c r="BK112" s="75"/>
      <c r="BL112" s="75"/>
      <c r="BM112" s="75"/>
      <c r="BN112" s="75"/>
      <c r="BO112" s="75"/>
      <c r="BP112" s="75"/>
      <c r="BQ112" s="75"/>
      <c r="BR112" s="75"/>
      <c r="BS112" s="75"/>
      <c r="BT112" s="75"/>
      <c r="BU112" s="75"/>
      <c r="BV112" s="75"/>
      <c r="BW112" s="75"/>
      <c r="BX112" s="75"/>
      <c r="BY112" s="75"/>
      <c r="BZ112" s="75"/>
      <c r="CA112" s="75"/>
      <c r="CB112" s="75"/>
      <c r="CC112" s="75"/>
      <c r="CD112" s="75"/>
      <c r="CE112" s="75"/>
      <c r="CF112" s="75"/>
      <c r="CG112" s="75"/>
      <c r="CH112" s="75"/>
      <c r="CI112" s="75"/>
      <c r="CJ112" s="75"/>
      <c r="CK112" s="75"/>
      <c r="CL112" s="75"/>
      <c r="CM112" s="75"/>
      <c r="CN112" s="75"/>
      <c r="CO112" s="75"/>
      <c r="CP112" s="75"/>
      <c r="CQ112" s="75"/>
      <c r="CR112" s="75"/>
      <c r="CS112" s="75"/>
      <c r="CT112" s="75"/>
      <c r="CU112" s="75"/>
      <c r="CV112" s="75"/>
      <c r="CW112" s="75"/>
      <c r="CX112" s="75"/>
      <c r="CY112" s="75"/>
      <c r="CZ112" s="75"/>
      <c r="DA112" s="75"/>
      <c r="DB112" s="75"/>
      <c r="DC112" s="75"/>
      <c r="DD112" s="75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  <c r="EG112" s="8"/>
      <c r="EH112" s="8"/>
      <c r="EI112" s="8"/>
      <c r="EJ112" s="8"/>
      <c r="EK112" s="8"/>
      <c r="EL112" s="8"/>
      <c r="EM112" s="8"/>
      <c r="EN112" s="8"/>
      <c r="EO112" s="8"/>
      <c r="EP112" s="8"/>
      <c r="EQ112" s="8"/>
      <c r="ER112" s="8"/>
      <c r="ES112" s="8"/>
      <c r="ET112" s="8"/>
      <c r="EU112" s="8"/>
      <c r="EV112" s="8"/>
      <c r="EW112" s="8"/>
      <c r="EX112" s="8"/>
      <c r="EY112" s="8"/>
      <c r="EZ112" s="8"/>
      <c r="FA112" s="8"/>
      <c r="FB112" s="8"/>
      <c r="FC112" s="8"/>
      <c r="FD112" s="8"/>
      <c r="FE112" s="8"/>
      <c r="FF112" s="8"/>
      <c r="FG112" s="8"/>
      <c r="FH112" s="8"/>
      <c r="FI112" s="8"/>
      <c r="FJ112" s="8"/>
      <c r="FK112" s="8"/>
      <c r="FL112" s="8"/>
      <c r="FM112" s="8"/>
      <c r="FN112" s="8"/>
      <c r="FO112" s="8"/>
      <c r="FP112" s="8"/>
      <c r="FQ112" s="8"/>
      <c r="FR112" s="8"/>
      <c r="FS112" s="8"/>
      <c r="FT112" s="8"/>
      <c r="FU112" s="8"/>
      <c r="FV112" s="8"/>
      <c r="FW112" s="8"/>
      <c r="FX112" s="8"/>
      <c r="FY112" s="8"/>
      <c r="FZ112" s="8"/>
      <c r="GA112" s="8"/>
      <c r="GB112" s="8"/>
      <c r="GC112" s="8"/>
      <c r="GD112" s="8"/>
      <c r="GE112" s="8"/>
      <c r="GF112" s="8"/>
      <c r="GG112" s="8"/>
      <c r="GH112" s="8"/>
      <c r="GI112" s="8"/>
      <c r="GJ112" s="8"/>
      <c r="GK112" s="8"/>
      <c r="GL112" s="8"/>
      <c r="GM112" s="8"/>
      <c r="GN112" s="8"/>
      <c r="GO112" s="8"/>
      <c r="GP112" s="8"/>
      <c r="GQ112" s="8"/>
      <c r="GR112" s="8"/>
      <c r="GS112" s="8"/>
      <c r="GT112" s="8"/>
      <c r="GU112" s="8"/>
      <c r="GV112" s="8"/>
      <c r="GW112" s="8"/>
      <c r="GX112" s="8"/>
      <c r="GY112" s="8"/>
      <c r="GZ112" s="8"/>
      <c r="HA112" s="8"/>
      <c r="HB112" s="8"/>
      <c r="HC112" s="8"/>
      <c r="HD112" s="8"/>
      <c r="HE112" s="8"/>
      <c r="HF112" s="8"/>
      <c r="HG112" s="8"/>
      <c r="HH112" s="8"/>
      <c r="HI112" s="8"/>
      <c r="HJ112" s="8"/>
      <c r="HK112" s="8"/>
      <c r="HL112" s="8"/>
      <c r="HM112" s="8"/>
      <c r="HN112" s="8"/>
      <c r="HO112" s="8"/>
      <c r="HP112" s="8"/>
      <c r="HQ112" s="8"/>
      <c r="HR112" s="8"/>
      <c r="HS112" s="8"/>
      <c r="HT112" s="8"/>
      <c r="HU112" s="8"/>
      <c r="HV112" s="8"/>
      <c r="HW112" s="8"/>
      <c r="HX112" s="8"/>
      <c r="HY112" s="8"/>
      <c r="HZ112" s="8"/>
      <c r="IA112" s="8"/>
      <c r="IB112" s="8"/>
      <c r="IC112" s="8"/>
      <c r="ID112" s="8"/>
      <c r="IE112" s="8"/>
      <c r="IF112" s="8"/>
      <c r="IG112" s="8"/>
      <c r="IH112" s="8"/>
      <c r="II112" s="8"/>
      <c r="IJ112" s="8"/>
      <c r="IK112" s="8"/>
      <c r="IL112" s="8"/>
      <c r="IM112" s="8"/>
      <c r="IN112" s="8"/>
      <c r="IO112" s="8"/>
      <c r="IP112" s="8"/>
      <c r="IQ112" s="8"/>
      <c r="IR112" s="8"/>
      <c r="IS112" s="8"/>
      <c r="IT112" s="8"/>
      <c r="IU112" s="8"/>
      <c r="IV112" s="8"/>
    </row>
    <row r="113" spans="1:256" s="13" customFormat="1" ht="27" customHeight="1">
      <c r="A113" s="159" t="s">
        <v>232</v>
      </c>
      <c r="B113" s="123"/>
      <c r="C113" s="124"/>
      <c r="D113" s="78" t="s">
        <v>118</v>
      </c>
      <c r="E113" s="78" t="s">
        <v>115</v>
      </c>
      <c r="F113" s="118">
        <f>9*F110</f>
        <v>1.9259999999999999</v>
      </c>
      <c r="G113" s="160"/>
      <c r="H113" s="162">
        <f>F113*G113</f>
        <v>0</v>
      </c>
      <c r="I113" s="165"/>
      <c r="J113" s="284"/>
      <c r="K113" s="158"/>
      <c r="L113" s="158"/>
      <c r="M113" s="158"/>
      <c r="N113" s="158"/>
      <c r="O113" s="158"/>
      <c r="P113" s="158"/>
      <c r="Q113" s="284"/>
      <c r="R113" s="250"/>
      <c r="S113" s="250"/>
      <c r="T113" s="250"/>
      <c r="U113" s="250"/>
      <c r="V113" s="250"/>
      <c r="W113" s="250"/>
      <c r="X113" s="75"/>
      <c r="Y113" s="75"/>
      <c r="Z113" s="75"/>
      <c r="AA113" s="75"/>
      <c r="AB113" s="75"/>
      <c r="AC113" s="75"/>
      <c r="AD113" s="75"/>
      <c r="AE113" s="75"/>
      <c r="AF113" s="75"/>
      <c r="AG113" s="75"/>
      <c r="AH113" s="75"/>
      <c r="AI113" s="75"/>
      <c r="AJ113" s="75"/>
      <c r="AK113" s="75"/>
      <c r="AL113" s="75"/>
      <c r="AM113" s="75"/>
      <c r="AN113" s="75"/>
      <c r="AO113" s="75"/>
      <c r="AP113" s="75"/>
      <c r="AQ113" s="75"/>
      <c r="AR113" s="75"/>
      <c r="AS113" s="75"/>
      <c r="AT113" s="75"/>
      <c r="AU113" s="75"/>
      <c r="AV113" s="75"/>
      <c r="AW113" s="75"/>
      <c r="AX113" s="75"/>
      <c r="AY113" s="75"/>
      <c r="AZ113" s="75"/>
      <c r="BA113" s="75"/>
      <c r="BB113" s="75"/>
      <c r="BC113" s="75"/>
      <c r="BD113" s="75"/>
      <c r="BE113" s="75"/>
      <c r="BF113" s="75"/>
      <c r="BG113" s="75"/>
      <c r="BH113" s="75"/>
      <c r="BI113" s="75"/>
      <c r="BJ113" s="75"/>
      <c r="BK113" s="75"/>
      <c r="BL113" s="75"/>
      <c r="BM113" s="75"/>
      <c r="BN113" s="75"/>
      <c r="BO113" s="75"/>
      <c r="BP113" s="75"/>
      <c r="BQ113" s="75"/>
      <c r="BR113" s="75"/>
      <c r="BS113" s="75"/>
      <c r="BT113" s="75"/>
      <c r="BU113" s="75"/>
      <c r="BV113" s="75"/>
      <c r="BW113" s="75"/>
      <c r="BX113" s="75"/>
      <c r="BY113" s="75"/>
      <c r="BZ113" s="75"/>
      <c r="CA113" s="75"/>
      <c r="CB113" s="75"/>
      <c r="CC113" s="75"/>
      <c r="CD113" s="75"/>
      <c r="CE113" s="75"/>
      <c r="CF113" s="75"/>
      <c r="CG113" s="75"/>
      <c r="CH113" s="75"/>
      <c r="CI113" s="75"/>
      <c r="CJ113" s="75"/>
      <c r="CK113" s="75"/>
      <c r="CL113" s="75"/>
      <c r="CM113" s="75"/>
      <c r="CN113" s="75"/>
      <c r="CO113" s="75"/>
      <c r="CP113" s="75"/>
      <c r="CQ113" s="75"/>
      <c r="CR113" s="75"/>
      <c r="CS113" s="75"/>
      <c r="CT113" s="75"/>
      <c r="CU113" s="75"/>
      <c r="CV113" s="75"/>
      <c r="CW113" s="75"/>
      <c r="CX113" s="75"/>
      <c r="CY113" s="75"/>
      <c r="CZ113" s="75"/>
      <c r="DA113" s="75"/>
      <c r="DB113" s="75"/>
      <c r="DC113" s="75"/>
      <c r="DD113" s="75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  <c r="EG113" s="8"/>
      <c r="EH113" s="8"/>
      <c r="EI113" s="8"/>
      <c r="EJ113" s="8"/>
      <c r="EK113" s="8"/>
      <c r="EL113" s="8"/>
      <c r="EM113" s="8"/>
      <c r="EN113" s="8"/>
      <c r="EO113" s="8"/>
      <c r="EP113" s="8"/>
      <c r="EQ113" s="8"/>
      <c r="ER113" s="8"/>
      <c r="ES113" s="8"/>
      <c r="ET113" s="8"/>
      <c r="EU113" s="8"/>
      <c r="EV113" s="8"/>
      <c r="EW113" s="8"/>
      <c r="EX113" s="8"/>
      <c r="EY113" s="8"/>
      <c r="EZ113" s="8"/>
      <c r="FA113" s="8"/>
      <c r="FB113" s="8"/>
      <c r="FC113" s="8"/>
      <c r="FD113" s="8"/>
      <c r="FE113" s="8"/>
      <c r="FF113" s="8"/>
      <c r="FG113" s="8"/>
      <c r="FH113" s="8"/>
      <c r="FI113" s="8"/>
      <c r="FJ113" s="8"/>
      <c r="FK113" s="8"/>
      <c r="FL113" s="8"/>
      <c r="FM113" s="8"/>
      <c r="FN113" s="8"/>
      <c r="FO113" s="8"/>
      <c r="FP113" s="8"/>
      <c r="FQ113" s="8"/>
      <c r="FR113" s="8"/>
      <c r="FS113" s="8"/>
      <c r="FT113" s="8"/>
      <c r="FU113" s="8"/>
      <c r="FV113" s="8"/>
      <c r="FW113" s="8"/>
      <c r="FX113" s="8"/>
      <c r="FY113" s="8"/>
      <c r="FZ113" s="8"/>
      <c r="GA113" s="8"/>
      <c r="GB113" s="8"/>
      <c r="GC113" s="8"/>
      <c r="GD113" s="8"/>
      <c r="GE113" s="8"/>
      <c r="GF113" s="8"/>
      <c r="GG113" s="8"/>
      <c r="GH113" s="8"/>
      <c r="GI113" s="8"/>
      <c r="GJ113" s="8"/>
      <c r="GK113" s="8"/>
      <c r="GL113" s="8"/>
      <c r="GM113" s="8"/>
      <c r="GN113" s="8"/>
      <c r="GO113" s="8"/>
      <c r="GP113" s="8"/>
      <c r="GQ113" s="8"/>
      <c r="GR113" s="8"/>
      <c r="GS113" s="8"/>
      <c r="GT113" s="8"/>
      <c r="GU113" s="8"/>
      <c r="GV113" s="8"/>
      <c r="GW113" s="8"/>
      <c r="GX113" s="8"/>
      <c r="GY113" s="8"/>
      <c r="GZ113" s="8"/>
      <c r="HA113" s="8"/>
      <c r="HB113" s="8"/>
      <c r="HC113" s="8"/>
      <c r="HD113" s="8"/>
      <c r="HE113" s="8"/>
      <c r="HF113" s="8"/>
      <c r="HG113" s="8"/>
      <c r="HH113" s="8"/>
      <c r="HI113" s="8"/>
      <c r="HJ113" s="8"/>
      <c r="HK113" s="8"/>
      <c r="HL113" s="8"/>
      <c r="HM113" s="8"/>
      <c r="HN113" s="8"/>
      <c r="HO113" s="8"/>
      <c r="HP113" s="8"/>
      <c r="HQ113" s="8"/>
      <c r="HR113" s="8"/>
      <c r="HS113" s="8"/>
      <c r="HT113" s="8"/>
      <c r="HU113" s="8"/>
      <c r="HV113" s="8"/>
      <c r="HW113" s="8"/>
      <c r="HX113" s="8"/>
      <c r="HY113" s="8"/>
      <c r="HZ113" s="8"/>
      <c r="IA113" s="8"/>
      <c r="IB113" s="8"/>
      <c r="IC113" s="8"/>
      <c r="ID113" s="8"/>
      <c r="IE113" s="8"/>
      <c r="IF113" s="8"/>
      <c r="IG113" s="8"/>
      <c r="IH113" s="8"/>
      <c r="II113" s="8"/>
      <c r="IJ113" s="8"/>
      <c r="IK113" s="8"/>
      <c r="IL113" s="8"/>
      <c r="IM113" s="8"/>
      <c r="IN113" s="8"/>
      <c r="IO113" s="8"/>
      <c r="IP113" s="8"/>
      <c r="IQ113" s="8"/>
      <c r="IR113" s="8"/>
      <c r="IS113" s="8"/>
      <c r="IT113" s="8"/>
      <c r="IU113" s="8"/>
      <c r="IV113" s="8"/>
    </row>
    <row r="114" spans="1:256" s="13" customFormat="1" ht="27" customHeight="1">
      <c r="A114" s="159" t="s">
        <v>233</v>
      </c>
      <c r="B114" s="123"/>
      <c r="C114" s="124"/>
      <c r="D114" s="78" t="s">
        <v>122</v>
      </c>
      <c r="E114" s="78" t="s">
        <v>115</v>
      </c>
      <c r="F114" s="118">
        <f>F109</f>
        <v>0.214</v>
      </c>
      <c r="G114" s="160"/>
      <c r="H114" s="161">
        <f>F114*G114</f>
        <v>0</v>
      </c>
      <c r="I114" s="119"/>
      <c r="J114" s="284"/>
      <c r="K114" s="158"/>
      <c r="L114" s="158"/>
      <c r="M114" s="158"/>
      <c r="N114" s="158"/>
      <c r="O114" s="158"/>
      <c r="P114" s="158"/>
      <c r="Q114" s="284"/>
      <c r="R114" s="250"/>
      <c r="S114" s="250"/>
      <c r="T114" s="250"/>
      <c r="U114" s="250"/>
      <c r="V114" s="250"/>
      <c r="W114" s="250"/>
      <c r="X114" s="75"/>
      <c r="Y114" s="75"/>
      <c r="Z114" s="75"/>
      <c r="AA114" s="75"/>
      <c r="AB114" s="75"/>
      <c r="AC114" s="75"/>
      <c r="AD114" s="75"/>
      <c r="AE114" s="75"/>
      <c r="AF114" s="75"/>
      <c r="AG114" s="75"/>
      <c r="AH114" s="75"/>
      <c r="AI114" s="75"/>
      <c r="AJ114" s="75"/>
      <c r="AK114" s="75"/>
      <c r="AL114" s="75"/>
      <c r="AM114" s="75"/>
      <c r="AN114" s="75"/>
      <c r="AO114" s="75"/>
      <c r="AP114" s="75"/>
      <c r="AQ114" s="75"/>
      <c r="AR114" s="75"/>
      <c r="AS114" s="75"/>
      <c r="AT114" s="75"/>
      <c r="AU114" s="75"/>
      <c r="AV114" s="75"/>
      <c r="AW114" s="75"/>
      <c r="AX114" s="75"/>
      <c r="AY114" s="75"/>
      <c r="AZ114" s="75"/>
      <c r="BA114" s="75"/>
      <c r="BB114" s="75"/>
      <c r="BC114" s="75"/>
      <c r="BD114" s="75"/>
      <c r="BE114" s="75"/>
      <c r="BF114" s="75"/>
      <c r="BG114" s="75"/>
      <c r="BH114" s="75"/>
      <c r="BI114" s="75"/>
      <c r="BJ114" s="75"/>
      <c r="BK114" s="75"/>
      <c r="BL114" s="75"/>
      <c r="BM114" s="75"/>
      <c r="BN114" s="75"/>
      <c r="BO114" s="75"/>
      <c r="BP114" s="75"/>
      <c r="BQ114" s="75"/>
      <c r="BR114" s="75"/>
      <c r="BS114" s="75"/>
      <c r="BT114" s="75"/>
      <c r="BU114" s="75"/>
      <c r="BV114" s="75"/>
      <c r="BW114" s="75"/>
      <c r="BX114" s="75"/>
      <c r="BY114" s="75"/>
      <c r="BZ114" s="75"/>
      <c r="CA114" s="75"/>
      <c r="CB114" s="75"/>
      <c r="CC114" s="75"/>
      <c r="CD114" s="75"/>
      <c r="CE114" s="75"/>
      <c r="CF114" s="75"/>
      <c r="CG114" s="75"/>
      <c r="CH114" s="75"/>
      <c r="CI114" s="75"/>
      <c r="CJ114" s="75"/>
      <c r="CK114" s="75"/>
      <c r="CL114" s="75"/>
      <c r="CM114" s="75"/>
      <c r="CN114" s="75"/>
      <c r="CO114" s="75"/>
      <c r="CP114" s="75"/>
      <c r="CQ114" s="75"/>
      <c r="CR114" s="75"/>
      <c r="CS114" s="75"/>
      <c r="CT114" s="75"/>
      <c r="CU114" s="75"/>
      <c r="CV114" s="75"/>
      <c r="CW114" s="75"/>
      <c r="CX114" s="75"/>
      <c r="CY114" s="75"/>
      <c r="CZ114" s="75"/>
      <c r="DA114" s="75"/>
      <c r="DB114" s="75"/>
      <c r="DC114" s="75"/>
      <c r="DD114" s="75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  <c r="EG114" s="8"/>
      <c r="EH114" s="8"/>
      <c r="EI114" s="8"/>
      <c r="EJ114" s="8"/>
      <c r="EK114" s="8"/>
      <c r="EL114" s="8"/>
      <c r="EM114" s="8"/>
      <c r="EN114" s="8"/>
      <c r="EO114" s="8"/>
      <c r="EP114" s="8"/>
      <c r="EQ114" s="8"/>
      <c r="ER114" s="8"/>
      <c r="ES114" s="8"/>
      <c r="ET114" s="8"/>
      <c r="EU114" s="8"/>
      <c r="EV114" s="8"/>
      <c r="EW114" s="8"/>
      <c r="EX114" s="8"/>
      <c r="EY114" s="8"/>
      <c r="EZ114" s="8"/>
      <c r="FA114" s="8"/>
      <c r="FB114" s="8"/>
      <c r="FC114" s="8"/>
      <c r="FD114" s="8"/>
      <c r="FE114" s="8"/>
      <c r="FF114" s="8"/>
      <c r="FG114" s="8"/>
      <c r="FH114" s="8"/>
      <c r="FI114" s="8"/>
      <c r="FJ114" s="8"/>
      <c r="FK114" s="8"/>
      <c r="FL114" s="8"/>
      <c r="FM114" s="8"/>
      <c r="FN114" s="8"/>
      <c r="FO114" s="8"/>
      <c r="FP114" s="8"/>
      <c r="FQ114" s="8"/>
      <c r="FR114" s="8"/>
      <c r="FS114" s="8"/>
      <c r="FT114" s="8"/>
      <c r="FU114" s="8"/>
      <c r="FV114" s="8"/>
      <c r="FW114" s="8"/>
      <c r="FX114" s="8"/>
      <c r="FY114" s="8"/>
      <c r="FZ114" s="8"/>
      <c r="GA114" s="8"/>
      <c r="GB114" s="8"/>
      <c r="GC114" s="8"/>
      <c r="GD114" s="8"/>
      <c r="GE114" s="8"/>
      <c r="GF114" s="8"/>
      <c r="GG114" s="8"/>
      <c r="GH114" s="8"/>
      <c r="GI114" s="8"/>
      <c r="GJ114" s="8"/>
      <c r="GK114" s="8"/>
      <c r="GL114" s="8"/>
      <c r="GM114" s="8"/>
      <c r="GN114" s="8"/>
      <c r="GO114" s="8"/>
      <c r="GP114" s="8"/>
      <c r="GQ114" s="8"/>
      <c r="GR114" s="8"/>
      <c r="GS114" s="8"/>
      <c r="GT114" s="8"/>
      <c r="GU114" s="8"/>
      <c r="GV114" s="8"/>
      <c r="GW114" s="8"/>
      <c r="GX114" s="8"/>
      <c r="GY114" s="8"/>
      <c r="GZ114" s="8"/>
      <c r="HA114" s="8"/>
      <c r="HB114" s="8"/>
      <c r="HC114" s="8"/>
      <c r="HD114" s="8"/>
      <c r="HE114" s="8"/>
      <c r="HF114" s="8"/>
      <c r="HG114" s="8"/>
      <c r="HH114" s="8"/>
      <c r="HI114" s="8"/>
      <c r="HJ114" s="8"/>
      <c r="HK114" s="8"/>
      <c r="HL114" s="8"/>
      <c r="HM114" s="8"/>
      <c r="HN114" s="8"/>
      <c r="HO114" s="8"/>
      <c r="HP114" s="8"/>
      <c r="HQ114" s="8"/>
      <c r="HR114" s="8"/>
      <c r="HS114" s="8"/>
      <c r="HT114" s="8"/>
      <c r="HU114" s="8"/>
      <c r="HV114" s="8"/>
      <c r="HW114" s="8"/>
      <c r="HX114" s="8"/>
      <c r="HY114" s="8"/>
      <c r="HZ114" s="8"/>
      <c r="IA114" s="8"/>
      <c r="IB114" s="8"/>
      <c r="IC114" s="8"/>
      <c r="ID114" s="8"/>
      <c r="IE114" s="8"/>
      <c r="IF114" s="8"/>
      <c r="IG114" s="8"/>
      <c r="IH114" s="8"/>
      <c r="II114" s="8"/>
      <c r="IJ114" s="8"/>
      <c r="IK114" s="8"/>
      <c r="IL114" s="8"/>
      <c r="IM114" s="8"/>
      <c r="IN114" s="8"/>
      <c r="IO114" s="8"/>
      <c r="IP114" s="8"/>
      <c r="IQ114" s="8"/>
      <c r="IR114" s="8"/>
      <c r="IS114" s="8"/>
      <c r="IT114" s="8"/>
      <c r="IU114" s="8"/>
      <c r="IV114" s="8"/>
    </row>
    <row r="115" spans="1:256" s="13" customFormat="1" ht="67.5" customHeight="1">
      <c r="A115" s="122"/>
      <c r="B115" s="123"/>
      <c r="C115" s="124"/>
      <c r="D115" s="276" t="s">
        <v>203</v>
      </c>
      <c r="E115" s="78"/>
      <c r="F115" s="118"/>
      <c r="G115" s="164"/>
      <c r="H115" s="73"/>
      <c r="I115" s="119"/>
      <c r="J115" s="284"/>
      <c r="K115" s="265"/>
      <c r="L115" s="264"/>
      <c r="M115" s="250"/>
      <c r="N115" s="250"/>
      <c r="O115" s="250"/>
      <c r="P115" s="250"/>
      <c r="Q115" s="250"/>
      <c r="R115" s="250"/>
      <c r="S115" s="250"/>
      <c r="T115" s="250"/>
      <c r="U115" s="250"/>
      <c r="V115" s="250"/>
      <c r="W115" s="250"/>
      <c r="X115" s="75"/>
      <c r="Y115" s="75"/>
      <c r="Z115" s="75"/>
      <c r="AA115" s="75"/>
      <c r="AB115" s="75"/>
      <c r="AC115" s="75"/>
      <c r="AD115" s="75"/>
      <c r="AE115" s="75"/>
      <c r="AF115" s="75"/>
      <c r="AG115" s="75"/>
      <c r="AH115" s="75"/>
      <c r="AI115" s="75"/>
      <c r="AJ115" s="75"/>
      <c r="AK115" s="75"/>
      <c r="AL115" s="75"/>
      <c r="AM115" s="75"/>
      <c r="AN115" s="75"/>
      <c r="AO115" s="75"/>
      <c r="AP115" s="75"/>
      <c r="AQ115" s="75"/>
      <c r="AR115" s="75"/>
      <c r="AS115" s="75"/>
      <c r="AT115" s="75"/>
      <c r="AU115" s="75"/>
      <c r="AV115" s="75"/>
      <c r="AW115" s="75"/>
      <c r="AX115" s="75"/>
      <c r="AY115" s="75"/>
      <c r="AZ115" s="75"/>
      <c r="BA115" s="75"/>
      <c r="BB115" s="75"/>
      <c r="BC115" s="75"/>
      <c r="BD115" s="75"/>
      <c r="BE115" s="75"/>
      <c r="BF115" s="75"/>
      <c r="BG115" s="75"/>
      <c r="BH115" s="75"/>
      <c r="BI115" s="75"/>
      <c r="BJ115" s="75"/>
      <c r="BK115" s="75"/>
      <c r="BL115" s="75"/>
      <c r="BM115" s="75"/>
      <c r="BN115" s="75"/>
      <c r="BO115" s="75"/>
      <c r="BP115" s="75"/>
      <c r="BQ115" s="75"/>
      <c r="BR115" s="75"/>
      <c r="BS115" s="75"/>
      <c r="BT115" s="75"/>
      <c r="BU115" s="75"/>
      <c r="BV115" s="75"/>
      <c r="BW115" s="75"/>
      <c r="BX115" s="75"/>
      <c r="BY115" s="75"/>
      <c r="BZ115" s="75"/>
      <c r="CA115" s="75"/>
      <c r="CB115" s="75"/>
      <c r="CC115" s="75"/>
      <c r="CD115" s="75"/>
      <c r="CE115" s="75"/>
      <c r="CF115" s="75"/>
      <c r="CG115" s="75"/>
      <c r="CH115" s="75"/>
      <c r="CI115" s="75"/>
      <c r="CJ115" s="75"/>
      <c r="CK115" s="75"/>
      <c r="CL115" s="75"/>
      <c r="CM115" s="75"/>
      <c r="CN115" s="75"/>
      <c r="CO115" s="75"/>
      <c r="CP115" s="75"/>
      <c r="CQ115" s="75"/>
      <c r="CR115" s="75"/>
      <c r="CS115" s="75"/>
      <c r="CT115" s="75"/>
      <c r="CU115" s="75"/>
      <c r="CV115" s="75"/>
      <c r="CW115" s="75"/>
      <c r="CX115" s="75"/>
      <c r="CY115" s="75"/>
      <c r="CZ115" s="75"/>
      <c r="DA115" s="75"/>
      <c r="DB115" s="75"/>
      <c r="DC115" s="75"/>
      <c r="DD115" s="75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  <c r="EM115" s="8"/>
      <c r="EN115" s="8"/>
      <c r="EO115" s="8"/>
      <c r="EP115" s="8"/>
      <c r="EQ115" s="8"/>
      <c r="ER115" s="8"/>
      <c r="ES115" s="8"/>
      <c r="ET115" s="8"/>
      <c r="EU115" s="8"/>
      <c r="EV115" s="8"/>
      <c r="EW115" s="8"/>
      <c r="EX115" s="8"/>
      <c r="EY115" s="8"/>
      <c r="EZ115" s="8"/>
      <c r="FA115" s="8"/>
      <c r="FB115" s="8"/>
      <c r="FC115" s="8"/>
      <c r="FD115" s="8"/>
      <c r="FE115" s="8"/>
      <c r="FF115" s="8"/>
      <c r="FG115" s="8"/>
      <c r="FH115" s="8"/>
      <c r="FI115" s="8"/>
      <c r="FJ115" s="8"/>
      <c r="FK115" s="8"/>
      <c r="FL115" s="8"/>
      <c r="FM115" s="8"/>
      <c r="FN115" s="8"/>
      <c r="FO115" s="8"/>
      <c r="FP115" s="8"/>
      <c r="FQ115" s="8"/>
      <c r="FR115" s="8"/>
      <c r="FS115" s="8"/>
      <c r="FT115" s="8"/>
      <c r="FU115" s="8"/>
      <c r="FV115" s="8"/>
      <c r="FW115" s="8"/>
      <c r="FX115" s="8"/>
      <c r="FY115" s="8"/>
      <c r="FZ115" s="8"/>
      <c r="GA115" s="8"/>
      <c r="GB115" s="8"/>
      <c r="GC115" s="8"/>
      <c r="GD115" s="8"/>
      <c r="GE115" s="8"/>
      <c r="GF115" s="8"/>
      <c r="GG115" s="8"/>
      <c r="GH115" s="8"/>
      <c r="GI115" s="8"/>
      <c r="GJ115" s="8"/>
      <c r="GK115" s="8"/>
      <c r="GL115" s="8"/>
      <c r="GM115" s="8"/>
      <c r="GN115" s="8"/>
      <c r="GO115" s="8"/>
      <c r="GP115" s="8"/>
      <c r="GQ115" s="8"/>
      <c r="GR115" s="8"/>
      <c r="GS115" s="8"/>
      <c r="GT115" s="8"/>
      <c r="GU115" s="8"/>
      <c r="GV115" s="8"/>
      <c r="GW115" s="8"/>
      <c r="GX115" s="8"/>
      <c r="GY115" s="8"/>
      <c r="GZ115" s="8"/>
      <c r="HA115" s="8"/>
      <c r="HB115" s="8"/>
      <c r="HC115" s="8"/>
      <c r="HD115" s="8"/>
      <c r="HE115" s="8"/>
      <c r="HF115" s="8"/>
      <c r="HG115" s="8"/>
      <c r="HH115" s="8"/>
      <c r="HI115" s="8"/>
      <c r="HJ115" s="8"/>
      <c r="HK115" s="8"/>
      <c r="HL115" s="8"/>
      <c r="HM115" s="8"/>
      <c r="HN115" s="8"/>
      <c r="HO115" s="8"/>
      <c r="HP115" s="8"/>
      <c r="HQ115" s="8"/>
      <c r="HR115" s="8"/>
      <c r="HS115" s="8"/>
      <c r="HT115" s="8"/>
      <c r="HU115" s="8"/>
      <c r="HV115" s="8"/>
      <c r="HW115" s="8"/>
      <c r="HX115" s="8"/>
      <c r="HY115" s="8"/>
      <c r="HZ115" s="8"/>
      <c r="IA115" s="8"/>
      <c r="IB115" s="8"/>
      <c r="IC115" s="8"/>
      <c r="ID115" s="8"/>
      <c r="IE115" s="8"/>
      <c r="IF115" s="8"/>
      <c r="IG115" s="8"/>
      <c r="IH115" s="8"/>
      <c r="II115" s="8"/>
      <c r="IJ115" s="8"/>
      <c r="IK115" s="8"/>
      <c r="IL115" s="8"/>
      <c r="IM115" s="8"/>
      <c r="IN115" s="8"/>
      <c r="IO115" s="8"/>
      <c r="IP115" s="8"/>
      <c r="IQ115" s="8"/>
      <c r="IR115" s="8"/>
      <c r="IS115" s="8"/>
      <c r="IT115" s="8"/>
      <c r="IU115" s="8"/>
      <c r="IV115" s="8"/>
    </row>
    <row r="116" spans="1:256" s="48" customFormat="1" ht="13.5" customHeight="1">
      <c r="A116" s="166"/>
      <c r="B116" s="167"/>
      <c r="C116" s="167" t="s">
        <v>123</v>
      </c>
      <c r="D116" s="167" t="s">
        <v>10</v>
      </c>
      <c r="E116" s="167"/>
      <c r="F116" s="168"/>
      <c r="G116" s="169"/>
      <c r="H116" s="169">
        <f>SUM(H117:H119)</f>
        <v>0</v>
      </c>
      <c r="I116" s="170"/>
      <c r="J116" s="17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1"/>
      <c r="AG116" s="41"/>
      <c r="AH116" s="41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1"/>
      <c r="AX116" s="41"/>
      <c r="AY116" s="41"/>
      <c r="AZ116" s="41"/>
      <c r="BA116" s="41"/>
      <c r="BB116" s="41"/>
      <c r="BC116" s="41"/>
      <c r="BD116" s="41"/>
      <c r="BE116" s="41"/>
      <c r="BF116" s="41"/>
      <c r="BG116" s="41"/>
      <c r="BH116" s="41"/>
      <c r="BI116" s="41"/>
      <c r="BJ116" s="41"/>
      <c r="BK116" s="41"/>
      <c r="BL116" s="41"/>
      <c r="BM116" s="41"/>
      <c r="BN116" s="41"/>
      <c r="BO116" s="41"/>
      <c r="BP116" s="41"/>
      <c r="BQ116" s="41"/>
      <c r="BR116" s="41"/>
      <c r="BS116" s="41"/>
      <c r="BT116" s="41"/>
      <c r="BU116" s="41"/>
      <c r="BV116" s="41"/>
      <c r="BW116" s="41"/>
      <c r="BX116" s="41"/>
      <c r="BY116" s="41"/>
      <c r="BZ116" s="41"/>
      <c r="CA116" s="41"/>
      <c r="CB116" s="41"/>
      <c r="CC116" s="41"/>
      <c r="CD116" s="41"/>
      <c r="CE116" s="41"/>
      <c r="CF116" s="41"/>
      <c r="CG116" s="41"/>
      <c r="CH116" s="41"/>
      <c r="CI116" s="41"/>
      <c r="CJ116" s="41"/>
      <c r="CK116" s="41"/>
      <c r="CL116" s="41"/>
      <c r="CM116" s="41"/>
      <c r="CN116" s="41"/>
      <c r="CO116" s="41"/>
      <c r="CP116" s="41"/>
      <c r="CQ116" s="41"/>
      <c r="CR116" s="41"/>
      <c r="CS116" s="41"/>
      <c r="CT116" s="41"/>
      <c r="CU116" s="41"/>
      <c r="CV116" s="41"/>
      <c r="CW116" s="41"/>
      <c r="CX116" s="41"/>
      <c r="CY116" s="41"/>
      <c r="CZ116" s="41"/>
      <c r="DA116" s="41"/>
      <c r="DB116" s="41"/>
      <c r="DC116" s="41"/>
      <c r="DD116" s="41"/>
    </row>
    <row r="117" spans="1:256" s="48" customFormat="1" ht="13.5" customHeight="1">
      <c r="A117" s="88">
        <v>25</v>
      </c>
      <c r="B117" s="89" t="s">
        <v>35</v>
      </c>
      <c r="C117" s="91">
        <v>998018002</v>
      </c>
      <c r="D117" s="110" t="s">
        <v>124</v>
      </c>
      <c r="E117" s="111" t="s">
        <v>115</v>
      </c>
      <c r="F117" s="132">
        <v>4.0090000000000003</v>
      </c>
      <c r="G117" s="94"/>
      <c r="H117" s="94">
        <f>F117*G117</f>
        <v>0</v>
      </c>
      <c r="I117" s="74" t="s">
        <v>38</v>
      </c>
      <c r="J117" s="41"/>
      <c r="K117" s="172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F117" s="41"/>
      <c r="AG117" s="41"/>
      <c r="AH117" s="41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41"/>
      <c r="AX117" s="41"/>
      <c r="AY117" s="41"/>
      <c r="AZ117" s="41"/>
      <c r="BA117" s="41"/>
      <c r="BB117" s="41"/>
      <c r="BC117" s="41"/>
      <c r="BD117" s="41"/>
      <c r="BE117" s="41"/>
      <c r="BF117" s="41"/>
      <c r="BG117" s="41"/>
      <c r="BH117" s="41"/>
      <c r="BI117" s="41"/>
      <c r="BJ117" s="41"/>
      <c r="BK117" s="41"/>
      <c r="BL117" s="41"/>
      <c r="BM117" s="41"/>
      <c r="BN117" s="41"/>
      <c r="BO117" s="41"/>
      <c r="BP117" s="41"/>
      <c r="BQ117" s="41"/>
      <c r="BR117" s="41"/>
      <c r="BS117" s="41"/>
      <c r="BT117" s="41"/>
      <c r="BU117" s="41"/>
      <c r="BV117" s="41"/>
      <c r="BW117" s="41"/>
      <c r="BX117" s="41"/>
      <c r="BY117" s="41"/>
      <c r="BZ117" s="41"/>
      <c r="CA117" s="41"/>
      <c r="CB117" s="41"/>
      <c r="CC117" s="41"/>
      <c r="CD117" s="41"/>
      <c r="CE117" s="41"/>
      <c r="CF117" s="41"/>
      <c r="CG117" s="41"/>
      <c r="CH117" s="41"/>
      <c r="CI117" s="41"/>
      <c r="CJ117" s="41"/>
      <c r="CK117" s="41"/>
      <c r="CL117" s="41"/>
      <c r="CM117" s="41"/>
      <c r="CN117" s="41"/>
      <c r="CO117" s="41"/>
      <c r="CP117" s="41"/>
      <c r="CQ117" s="41"/>
      <c r="CR117" s="41"/>
      <c r="CS117" s="41"/>
      <c r="CT117" s="41"/>
      <c r="CU117" s="41"/>
      <c r="CV117" s="41"/>
      <c r="CW117" s="41"/>
      <c r="CX117" s="41"/>
      <c r="CY117" s="41"/>
      <c r="CZ117" s="41"/>
      <c r="DA117" s="41"/>
      <c r="DB117" s="41"/>
      <c r="DC117" s="41"/>
      <c r="DD117" s="41"/>
    </row>
    <row r="118" spans="1:256" s="43" customFormat="1" ht="13.5" customHeight="1">
      <c r="A118" s="88">
        <v>26</v>
      </c>
      <c r="B118" s="91" t="s">
        <v>126</v>
      </c>
      <c r="C118" s="91" t="s">
        <v>127</v>
      </c>
      <c r="D118" s="91" t="s">
        <v>128</v>
      </c>
      <c r="E118" s="91" t="s">
        <v>129</v>
      </c>
      <c r="F118" s="92">
        <f>F119</f>
        <v>10</v>
      </c>
      <c r="G118" s="94"/>
      <c r="H118" s="94">
        <f>F118*G118</f>
        <v>0</v>
      </c>
      <c r="I118" s="74" t="s">
        <v>38</v>
      </c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</row>
    <row r="119" spans="1:256" s="43" customFormat="1" ht="27" customHeight="1">
      <c r="A119" s="88"/>
      <c r="B119" s="91"/>
      <c r="C119" s="174"/>
      <c r="D119" s="127" t="s">
        <v>130</v>
      </c>
      <c r="E119" s="174"/>
      <c r="F119" s="175">
        <v>10</v>
      </c>
      <c r="G119" s="176"/>
      <c r="H119" s="176"/>
      <c r="I119" s="177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</row>
    <row r="120" spans="1:256" s="41" customFormat="1" ht="21" customHeight="1">
      <c r="A120" s="166"/>
      <c r="B120" s="167"/>
      <c r="C120" s="167" t="s">
        <v>11</v>
      </c>
      <c r="D120" s="167" t="s">
        <v>12</v>
      </c>
      <c r="E120" s="167"/>
      <c r="F120" s="178"/>
      <c r="G120" s="169"/>
      <c r="H120" s="169">
        <f>H121+H129+H157+H184+H190</f>
        <v>0</v>
      </c>
      <c r="I120" s="170"/>
    </row>
    <row r="121" spans="1:256" s="8" customFormat="1" ht="13.5" customHeight="1">
      <c r="A121" s="76"/>
      <c r="B121" s="77"/>
      <c r="C121" s="77" t="s">
        <v>131</v>
      </c>
      <c r="D121" s="77" t="s">
        <v>13</v>
      </c>
      <c r="E121" s="77"/>
      <c r="F121" s="179"/>
      <c r="G121" s="80"/>
      <c r="H121" s="80">
        <f>SUM(H122:H128)</f>
        <v>0</v>
      </c>
      <c r="I121" s="119"/>
      <c r="J121" s="250"/>
      <c r="K121" s="250"/>
      <c r="L121" s="250"/>
      <c r="M121" s="250"/>
      <c r="N121" s="250"/>
      <c r="O121" s="250"/>
      <c r="P121" s="250"/>
      <c r="Q121" s="250"/>
      <c r="R121" s="250"/>
      <c r="S121" s="250"/>
      <c r="T121" s="250"/>
      <c r="U121" s="250"/>
      <c r="V121" s="250"/>
      <c r="W121" s="250"/>
      <c r="X121" s="75"/>
      <c r="Y121" s="75"/>
      <c r="Z121" s="75"/>
      <c r="AA121" s="75"/>
      <c r="AB121" s="75"/>
      <c r="AC121" s="75"/>
      <c r="AD121" s="75"/>
      <c r="AE121" s="75"/>
      <c r="AF121" s="75"/>
      <c r="AG121" s="75"/>
      <c r="AH121" s="75"/>
      <c r="AI121" s="75"/>
      <c r="AJ121" s="75"/>
      <c r="AK121" s="75"/>
      <c r="AL121" s="75"/>
      <c r="AM121" s="75"/>
      <c r="AN121" s="75"/>
      <c r="AO121" s="75"/>
      <c r="AP121" s="75"/>
      <c r="AQ121" s="75"/>
      <c r="AR121" s="75"/>
      <c r="AS121" s="75"/>
      <c r="AT121" s="75"/>
      <c r="AU121" s="75"/>
      <c r="AV121" s="75"/>
      <c r="AW121" s="75"/>
      <c r="AX121" s="75"/>
      <c r="AY121" s="75"/>
      <c r="AZ121" s="75"/>
      <c r="BA121" s="75"/>
      <c r="BB121" s="75"/>
      <c r="BC121" s="75"/>
      <c r="BD121" s="75"/>
      <c r="BE121" s="75"/>
      <c r="BF121" s="75"/>
      <c r="BG121" s="75"/>
      <c r="BH121" s="75"/>
      <c r="BI121" s="75"/>
      <c r="BJ121" s="75"/>
      <c r="BK121" s="75"/>
      <c r="BL121" s="75"/>
      <c r="BM121" s="75"/>
      <c r="BN121" s="75"/>
      <c r="BO121" s="75"/>
      <c r="BP121" s="75"/>
      <c r="BQ121" s="75"/>
      <c r="BR121" s="75"/>
      <c r="BS121" s="75"/>
      <c r="BT121" s="75"/>
      <c r="BU121" s="75"/>
      <c r="BV121" s="75"/>
      <c r="BW121" s="75"/>
      <c r="BX121" s="75"/>
      <c r="BY121" s="75"/>
      <c r="BZ121" s="75"/>
      <c r="CA121" s="75"/>
      <c r="CB121" s="75"/>
      <c r="CC121" s="75"/>
      <c r="CD121" s="75"/>
      <c r="CE121" s="75"/>
      <c r="CF121" s="75"/>
      <c r="CG121" s="75"/>
      <c r="CH121" s="75"/>
      <c r="CI121" s="75"/>
      <c r="CJ121" s="75"/>
      <c r="CK121" s="75"/>
      <c r="CL121" s="75"/>
      <c r="CM121" s="75"/>
      <c r="CN121" s="75"/>
      <c r="CO121" s="75"/>
      <c r="CP121" s="75"/>
      <c r="CQ121" s="75"/>
      <c r="CR121" s="75"/>
      <c r="CS121" s="75"/>
      <c r="CT121" s="75"/>
      <c r="CU121" s="75"/>
      <c r="CV121" s="75"/>
      <c r="CW121" s="75"/>
      <c r="CX121" s="75"/>
      <c r="CY121" s="75"/>
      <c r="CZ121" s="75"/>
      <c r="DA121" s="75"/>
      <c r="DB121" s="75"/>
      <c r="DC121" s="75"/>
      <c r="DD121" s="75"/>
    </row>
    <row r="122" spans="1:256" s="8" customFormat="1" ht="13.5" customHeight="1">
      <c r="A122" s="69">
        <v>27</v>
      </c>
      <c r="B122" s="70" t="s">
        <v>132</v>
      </c>
      <c r="C122" s="71" t="s">
        <v>133</v>
      </c>
      <c r="D122" s="71" t="s">
        <v>134</v>
      </c>
      <c r="E122" s="71" t="s">
        <v>79</v>
      </c>
      <c r="F122" s="105">
        <f>F124</f>
        <v>4</v>
      </c>
      <c r="G122" s="73"/>
      <c r="H122" s="73">
        <f>F122*G122</f>
        <v>0</v>
      </c>
      <c r="I122" s="106" t="s">
        <v>60</v>
      </c>
      <c r="J122" s="285"/>
      <c r="K122" s="271"/>
      <c r="L122" s="266"/>
      <c r="M122" s="267"/>
      <c r="N122" s="268"/>
      <c r="O122" s="271"/>
      <c r="P122" s="271"/>
      <c r="Q122" s="271"/>
      <c r="R122" s="269"/>
      <c r="S122" s="250"/>
      <c r="T122" s="250"/>
      <c r="U122" s="250"/>
      <c r="V122" s="250"/>
      <c r="W122" s="250"/>
      <c r="X122" s="75"/>
      <c r="Y122" s="75"/>
      <c r="Z122" s="75"/>
      <c r="AA122" s="75"/>
      <c r="AB122" s="75"/>
      <c r="AC122" s="75"/>
      <c r="AD122" s="75"/>
      <c r="AE122" s="75"/>
      <c r="AF122" s="75"/>
      <c r="AG122" s="75"/>
      <c r="AH122" s="75"/>
      <c r="AI122" s="75"/>
      <c r="AJ122" s="75"/>
      <c r="AK122" s="75"/>
      <c r="AL122" s="75"/>
      <c r="AM122" s="75"/>
      <c r="AN122" s="75"/>
      <c r="AO122" s="75"/>
      <c r="AP122" s="75"/>
      <c r="AQ122" s="75"/>
      <c r="AR122" s="75"/>
      <c r="AS122" s="75"/>
      <c r="AT122" s="75"/>
      <c r="AU122" s="75"/>
      <c r="AV122" s="75"/>
      <c r="AW122" s="75"/>
      <c r="AX122" s="75"/>
      <c r="AY122" s="75"/>
      <c r="AZ122" s="75"/>
      <c r="BA122" s="75"/>
      <c r="BB122" s="75"/>
      <c r="BC122" s="75"/>
      <c r="BD122" s="75"/>
      <c r="BE122" s="75"/>
      <c r="BF122" s="75"/>
      <c r="BG122" s="75"/>
      <c r="BH122" s="75"/>
      <c r="BI122" s="75"/>
      <c r="BJ122" s="75"/>
      <c r="BK122" s="75"/>
      <c r="BL122" s="75"/>
      <c r="BM122" s="75"/>
      <c r="BN122" s="75"/>
      <c r="BO122" s="75"/>
      <c r="BP122" s="75"/>
      <c r="BQ122" s="75"/>
      <c r="BR122" s="75"/>
      <c r="BS122" s="75"/>
      <c r="BT122" s="75"/>
      <c r="BU122" s="75"/>
      <c r="BV122" s="75"/>
      <c r="BW122" s="75"/>
      <c r="BX122" s="75"/>
      <c r="BY122" s="75"/>
      <c r="BZ122" s="75"/>
      <c r="CA122" s="75"/>
      <c r="CB122" s="75"/>
      <c r="CC122" s="75"/>
      <c r="CD122" s="75"/>
      <c r="CE122" s="75"/>
      <c r="CF122" s="75"/>
      <c r="CG122" s="75"/>
      <c r="CH122" s="75"/>
      <c r="CI122" s="75"/>
      <c r="CJ122" s="75"/>
      <c r="CK122" s="75"/>
      <c r="CL122" s="75"/>
      <c r="CM122" s="75"/>
      <c r="CN122" s="75"/>
      <c r="CO122" s="75"/>
      <c r="CP122" s="75"/>
      <c r="CQ122" s="75"/>
      <c r="CR122" s="75"/>
      <c r="CS122" s="75"/>
      <c r="CT122" s="75"/>
      <c r="CU122" s="75"/>
      <c r="CV122" s="75"/>
      <c r="CW122" s="75"/>
      <c r="CX122" s="75"/>
      <c r="CY122" s="75"/>
      <c r="CZ122" s="75"/>
      <c r="DA122" s="75"/>
      <c r="DB122" s="75"/>
      <c r="DC122" s="75"/>
      <c r="DD122" s="75"/>
    </row>
    <row r="123" spans="1:256" s="8" customFormat="1" ht="13.5" customHeight="1">
      <c r="A123" s="69"/>
      <c r="B123" s="71"/>
      <c r="C123" s="71"/>
      <c r="D123" s="78" t="s">
        <v>135</v>
      </c>
      <c r="E123" s="71"/>
      <c r="F123" s="75"/>
      <c r="G123" s="73"/>
      <c r="H123" s="73"/>
      <c r="I123" s="106"/>
      <c r="J123" s="272"/>
      <c r="K123" s="250"/>
      <c r="L123" s="250"/>
      <c r="M123" s="250"/>
      <c r="N123" s="250"/>
      <c r="O123" s="250"/>
      <c r="P123" s="250"/>
      <c r="Q123" s="250"/>
      <c r="R123" s="270"/>
      <c r="S123" s="250"/>
      <c r="T123" s="250"/>
      <c r="U123" s="250"/>
      <c r="V123" s="250"/>
      <c r="W123" s="250"/>
      <c r="X123" s="75"/>
      <c r="Y123" s="75"/>
      <c r="Z123" s="75"/>
      <c r="AA123" s="75"/>
      <c r="AB123" s="75"/>
      <c r="AC123" s="75"/>
      <c r="AD123" s="75"/>
      <c r="AE123" s="75"/>
      <c r="AF123" s="75"/>
      <c r="AG123" s="75"/>
      <c r="AH123" s="75"/>
      <c r="AI123" s="75"/>
      <c r="AJ123" s="75"/>
      <c r="AK123" s="75"/>
      <c r="AL123" s="75"/>
      <c r="AM123" s="75"/>
      <c r="AN123" s="75"/>
      <c r="AO123" s="75"/>
      <c r="AP123" s="75"/>
      <c r="AQ123" s="75"/>
      <c r="AR123" s="75"/>
      <c r="AS123" s="75"/>
      <c r="AT123" s="75"/>
      <c r="AU123" s="75"/>
      <c r="AV123" s="75"/>
      <c r="AW123" s="75"/>
      <c r="AX123" s="75"/>
      <c r="AY123" s="75"/>
      <c r="AZ123" s="75"/>
      <c r="BA123" s="75"/>
      <c r="BB123" s="75"/>
      <c r="BC123" s="75"/>
      <c r="BD123" s="75"/>
      <c r="BE123" s="75"/>
      <c r="BF123" s="75"/>
      <c r="BG123" s="75"/>
      <c r="BH123" s="75"/>
      <c r="BI123" s="75"/>
      <c r="BJ123" s="75"/>
      <c r="BK123" s="75"/>
      <c r="BL123" s="75"/>
      <c r="BM123" s="75"/>
      <c r="BN123" s="75"/>
      <c r="BO123" s="75"/>
      <c r="BP123" s="75"/>
      <c r="BQ123" s="75"/>
      <c r="BR123" s="75"/>
      <c r="BS123" s="75"/>
      <c r="BT123" s="75"/>
      <c r="BU123" s="75"/>
      <c r="BV123" s="75"/>
      <c r="BW123" s="75"/>
      <c r="BX123" s="75"/>
      <c r="BY123" s="75"/>
      <c r="BZ123" s="75"/>
      <c r="CA123" s="75"/>
      <c r="CB123" s="75"/>
      <c r="CC123" s="75"/>
      <c r="CD123" s="75"/>
      <c r="CE123" s="75"/>
      <c r="CF123" s="75"/>
      <c r="CG123" s="75"/>
      <c r="CH123" s="75"/>
      <c r="CI123" s="75"/>
      <c r="CJ123" s="75"/>
      <c r="CK123" s="75"/>
      <c r="CL123" s="75"/>
      <c r="CM123" s="75"/>
      <c r="CN123" s="75"/>
      <c r="CO123" s="75"/>
      <c r="CP123" s="75"/>
      <c r="CQ123" s="75"/>
      <c r="CR123" s="75"/>
      <c r="CS123" s="75"/>
      <c r="CT123" s="75"/>
      <c r="CU123" s="75"/>
      <c r="CV123" s="75"/>
      <c r="CW123" s="75"/>
      <c r="CX123" s="75"/>
      <c r="CY123" s="75"/>
      <c r="CZ123" s="75"/>
      <c r="DA123" s="75"/>
      <c r="DB123" s="75"/>
      <c r="DC123" s="75"/>
      <c r="DD123" s="75"/>
    </row>
    <row r="124" spans="1:256" s="8" customFormat="1" ht="13.5" customHeight="1">
      <c r="A124" s="69"/>
      <c r="B124" s="71"/>
      <c r="C124" s="71"/>
      <c r="D124" s="78" t="s">
        <v>136</v>
      </c>
      <c r="E124" s="71"/>
      <c r="F124" s="79">
        <f>1+1+1+1</f>
        <v>4</v>
      </c>
      <c r="G124" s="73"/>
      <c r="H124" s="73"/>
      <c r="I124" s="106"/>
      <c r="J124" s="271"/>
      <c r="K124" s="250"/>
      <c r="L124" s="250"/>
      <c r="M124" s="250"/>
      <c r="N124" s="250"/>
      <c r="O124" s="250"/>
      <c r="P124" s="250"/>
      <c r="Q124" s="250"/>
      <c r="R124" s="270"/>
      <c r="S124" s="250"/>
      <c r="T124" s="250"/>
      <c r="U124" s="250"/>
      <c r="V124" s="250"/>
      <c r="W124" s="250"/>
      <c r="X124" s="75"/>
      <c r="Y124" s="75"/>
      <c r="Z124" s="75"/>
      <c r="AA124" s="75"/>
      <c r="AB124" s="75"/>
      <c r="AC124" s="75"/>
      <c r="AD124" s="75"/>
      <c r="AE124" s="75"/>
      <c r="AF124" s="75"/>
      <c r="AG124" s="75"/>
      <c r="AH124" s="75"/>
      <c r="AI124" s="75"/>
      <c r="AJ124" s="75"/>
      <c r="AK124" s="75"/>
      <c r="AL124" s="75"/>
      <c r="AM124" s="75"/>
      <c r="AN124" s="75"/>
      <c r="AO124" s="75"/>
      <c r="AP124" s="75"/>
      <c r="AQ124" s="75"/>
      <c r="AR124" s="75"/>
      <c r="AS124" s="75"/>
      <c r="AT124" s="75"/>
      <c r="AU124" s="75"/>
      <c r="AV124" s="75"/>
      <c r="AW124" s="75"/>
      <c r="AX124" s="75"/>
      <c r="AY124" s="75"/>
      <c r="AZ124" s="75"/>
      <c r="BA124" s="75"/>
      <c r="BB124" s="75"/>
      <c r="BC124" s="75"/>
      <c r="BD124" s="75"/>
      <c r="BE124" s="75"/>
      <c r="BF124" s="75"/>
      <c r="BG124" s="75"/>
      <c r="BH124" s="75"/>
      <c r="BI124" s="75"/>
      <c r="BJ124" s="75"/>
      <c r="BK124" s="75"/>
      <c r="BL124" s="75"/>
      <c r="BM124" s="75"/>
      <c r="BN124" s="75"/>
      <c r="BO124" s="75"/>
      <c r="BP124" s="75"/>
      <c r="BQ124" s="75"/>
      <c r="BR124" s="75"/>
      <c r="BS124" s="75"/>
      <c r="BT124" s="75"/>
      <c r="BU124" s="75"/>
      <c r="BV124" s="75"/>
      <c r="BW124" s="75"/>
      <c r="BX124" s="75"/>
      <c r="BY124" s="75"/>
      <c r="BZ124" s="75"/>
      <c r="CA124" s="75"/>
      <c r="CB124" s="75"/>
      <c r="CC124" s="75"/>
      <c r="CD124" s="75"/>
      <c r="CE124" s="75"/>
      <c r="CF124" s="75"/>
      <c r="CG124" s="75"/>
      <c r="CH124" s="75"/>
      <c r="CI124" s="75"/>
      <c r="CJ124" s="75"/>
      <c r="CK124" s="75"/>
      <c r="CL124" s="75"/>
      <c r="CM124" s="75"/>
      <c r="CN124" s="75"/>
      <c r="CO124" s="75"/>
      <c r="CP124" s="75"/>
      <c r="CQ124" s="75"/>
      <c r="CR124" s="75"/>
      <c r="CS124" s="75"/>
      <c r="CT124" s="75"/>
      <c r="CU124" s="75"/>
      <c r="CV124" s="75"/>
      <c r="CW124" s="75"/>
      <c r="CX124" s="75"/>
      <c r="CY124" s="75"/>
      <c r="CZ124" s="75"/>
      <c r="DA124" s="75"/>
      <c r="DB124" s="75"/>
      <c r="DC124" s="75"/>
      <c r="DD124" s="75"/>
    </row>
    <row r="125" spans="1:256" s="8" customFormat="1" ht="40.5" customHeight="1">
      <c r="A125" s="69"/>
      <c r="B125" s="71"/>
      <c r="C125" s="71"/>
      <c r="D125" s="78" t="s">
        <v>137</v>
      </c>
      <c r="E125" s="71"/>
      <c r="F125" s="119"/>
      <c r="G125" s="73"/>
      <c r="H125" s="73"/>
      <c r="I125" s="279"/>
      <c r="J125" s="272"/>
      <c r="K125" s="250"/>
      <c r="L125" s="250"/>
      <c r="M125" s="250"/>
      <c r="N125" s="250"/>
      <c r="O125" s="250"/>
      <c r="P125" s="250"/>
      <c r="Q125" s="250"/>
      <c r="R125" s="270"/>
      <c r="S125" s="250"/>
      <c r="T125" s="250"/>
      <c r="U125" s="250"/>
      <c r="V125" s="250"/>
      <c r="W125" s="250"/>
      <c r="X125" s="75"/>
      <c r="Y125" s="75"/>
      <c r="Z125" s="75"/>
      <c r="AA125" s="75"/>
      <c r="AB125" s="75"/>
      <c r="AC125" s="75"/>
      <c r="AD125" s="75"/>
      <c r="AE125" s="75"/>
      <c r="AF125" s="75"/>
      <c r="AG125" s="75"/>
      <c r="AH125" s="75"/>
      <c r="AI125" s="75"/>
      <c r="AJ125" s="75"/>
      <c r="AK125" s="75"/>
      <c r="AL125" s="75"/>
      <c r="AM125" s="75"/>
      <c r="AN125" s="75"/>
      <c r="AO125" s="75"/>
      <c r="AP125" s="75"/>
      <c r="AQ125" s="75"/>
      <c r="AR125" s="75"/>
      <c r="AS125" s="75"/>
      <c r="AT125" s="75"/>
      <c r="AU125" s="75"/>
      <c r="AV125" s="75"/>
      <c r="AW125" s="75"/>
      <c r="AX125" s="75"/>
      <c r="AY125" s="75"/>
      <c r="AZ125" s="75"/>
      <c r="BA125" s="75"/>
      <c r="BB125" s="75"/>
      <c r="BC125" s="75"/>
      <c r="BD125" s="75"/>
      <c r="BE125" s="75"/>
      <c r="BF125" s="75"/>
      <c r="BG125" s="75"/>
      <c r="BH125" s="75"/>
      <c r="BI125" s="75"/>
      <c r="BJ125" s="75"/>
      <c r="BK125" s="75"/>
      <c r="BL125" s="75"/>
      <c r="BM125" s="75"/>
      <c r="BN125" s="75"/>
      <c r="BO125" s="75"/>
      <c r="BP125" s="75"/>
      <c r="BQ125" s="75"/>
      <c r="BR125" s="75"/>
      <c r="BS125" s="75"/>
      <c r="BT125" s="75"/>
      <c r="BU125" s="75"/>
      <c r="BV125" s="75"/>
      <c r="BW125" s="75"/>
      <c r="BX125" s="75"/>
      <c r="BY125" s="75"/>
      <c r="BZ125" s="75"/>
      <c r="CA125" s="75"/>
      <c r="CB125" s="75"/>
      <c r="CC125" s="75"/>
      <c r="CD125" s="75"/>
      <c r="CE125" s="75"/>
      <c r="CF125" s="75"/>
      <c r="CG125" s="75"/>
      <c r="CH125" s="75"/>
      <c r="CI125" s="75"/>
      <c r="CJ125" s="75"/>
      <c r="CK125" s="75"/>
      <c r="CL125" s="75"/>
      <c r="CM125" s="75"/>
      <c r="CN125" s="75"/>
      <c r="CO125" s="75"/>
      <c r="CP125" s="75"/>
      <c r="CQ125" s="75"/>
      <c r="CR125" s="75"/>
      <c r="CS125" s="75"/>
      <c r="CT125" s="75"/>
      <c r="CU125" s="75"/>
      <c r="CV125" s="75"/>
      <c r="CW125" s="75"/>
      <c r="CX125" s="75"/>
      <c r="CY125" s="75"/>
      <c r="CZ125" s="75"/>
      <c r="DA125" s="75"/>
      <c r="DB125" s="75"/>
      <c r="DC125" s="75"/>
      <c r="DD125" s="75"/>
    </row>
    <row r="126" spans="1:256" s="8" customFormat="1" ht="13.5" customHeight="1">
      <c r="A126" s="88">
        <v>28</v>
      </c>
      <c r="B126" s="91" t="s">
        <v>126</v>
      </c>
      <c r="C126" s="91" t="s">
        <v>138</v>
      </c>
      <c r="D126" s="91" t="s">
        <v>139</v>
      </c>
      <c r="E126" s="91" t="s">
        <v>129</v>
      </c>
      <c r="F126" s="92">
        <f>F127</f>
        <v>1</v>
      </c>
      <c r="G126" s="94"/>
      <c r="H126" s="94">
        <f>F126*G126</f>
        <v>0</v>
      </c>
      <c r="I126" s="74" t="s">
        <v>38</v>
      </c>
      <c r="J126" s="272"/>
      <c r="K126" s="250"/>
      <c r="L126" s="250"/>
      <c r="M126" s="250"/>
      <c r="N126" s="250"/>
      <c r="O126" s="250"/>
      <c r="P126" s="250"/>
      <c r="Q126" s="250"/>
      <c r="R126" s="270"/>
      <c r="S126" s="250"/>
      <c r="T126" s="250"/>
      <c r="U126" s="250"/>
      <c r="V126" s="250"/>
      <c r="W126" s="250"/>
      <c r="X126" s="75"/>
      <c r="Y126" s="75"/>
      <c r="Z126" s="75"/>
      <c r="AA126" s="75"/>
      <c r="AB126" s="75"/>
      <c r="AC126" s="75"/>
      <c r="AD126" s="75"/>
      <c r="AE126" s="75"/>
      <c r="AF126" s="75"/>
      <c r="AG126" s="75"/>
      <c r="AH126" s="75"/>
      <c r="AI126" s="75"/>
      <c r="AJ126" s="75"/>
      <c r="AK126" s="75"/>
      <c r="AL126" s="75"/>
      <c r="AM126" s="75"/>
      <c r="AN126" s="75"/>
      <c r="AO126" s="75"/>
      <c r="AP126" s="75"/>
      <c r="AQ126" s="75"/>
      <c r="AR126" s="75"/>
      <c r="AS126" s="75"/>
      <c r="AT126" s="75"/>
      <c r="AU126" s="75"/>
      <c r="AV126" s="75"/>
      <c r="AW126" s="75"/>
      <c r="AX126" s="75"/>
      <c r="AY126" s="75"/>
      <c r="AZ126" s="75"/>
      <c r="BA126" s="75"/>
      <c r="BB126" s="75"/>
      <c r="BC126" s="75"/>
      <c r="BD126" s="75"/>
      <c r="BE126" s="75"/>
      <c r="BF126" s="75"/>
      <c r="BG126" s="75"/>
      <c r="BH126" s="75"/>
      <c r="BI126" s="75"/>
      <c r="BJ126" s="75"/>
      <c r="BK126" s="75"/>
      <c r="BL126" s="75"/>
      <c r="BM126" s="75"/>
      <c r="BN126" s="75"/>
      <c r="BO126" s="75"/>
      <c r="BP126" s="75"/>
      <c r="BQ126" s="75"/>
      <c r="BR126" s="75"/>
      <c r="BS126" s="75"/>
      <c r="BT126" s="75"/>
      <c r="BU126" s="75"/>
      <c r="BV126" s="75"/>
      <c r="BW126" s="75"/>
      <c r="BX126" s="75"/>
      <c r="BY126" s="75"/>
      <c r="BZ126" s="75"/>
      <c r="CA126" s="75"/>
      <c r="CB126" s="75"/>
      <c r="CC126" s="75"/>
      <c r="CD126" s="75"/>
      <c r="CE126" s="75"/>
      <c r="CF126" s="75"/>
      <c r="CG126" s="75"/>
      <c r="CH126" s="75"/>
      <c r="CI126" s="75"/>
      <c r="CJ126" s="75"/>
      <c r="CK126" s="75"/>
      <c r="CL126" s="75"/>
      <c r="CM126" s="75"/>
      <c r="CN126" s="75"/>
      <c r="CO126" s="75"/>
      <c r="CP126" s="75"/>
      <c r="CQ126" s="75"/>
      <c r="CR126" s="75"/>
      <c r="CS126" s="75"/>
      <c r="CT126" s="75"/>
      <c r="CU126" s="75"/>
      <c r="CV126" s="75"/>
      <c r="CW126" s="75"/>
      <c r="CX126" s="75"/>
      <c r="CY126" s="75"/>
      <c r="CZ126" s="75"/>
      <c r="DA126" s="75"/>
      <c r="DB126" s="75"/>
      <c r="DC126" s="75"/>
      <c r="DD126" s="75"/>
    </row>
    <row r="127" spans="1:256" s="8" customFormat="1" ht="13.5" customHeight="1">
      <c r="A127" s="180"/>
      <c r="B127" s="181"/>
      <c r="C127" s="181"/>
      <c r="D127" s="127" t="s">
        <v>140</v>
      </c>
      <c r="E127" s="181"/>
      <c r="F127" s="182">
        <v>1</v>
      </c>
      <c r="G127" s="183"/>
      <c r="H127" s="94"/>
      <c r="I127" s="170"/>
      <c r="J127" s="272"/>
      <c r="K127" s="250"/>
      <c r="L127" s="250"/>
      <c r="M127" s="250"/>
      <c r="N127" s="250"/>
      <c r="O127" s="250"/>
      <c r="P127" s="250"/>
      <c r="Q127" s="250"/>
      <c r="R127" s="270"/>
      <c r="S127" s="250"/>
      <c r="T127" s="250"/>
      <c r="U127" s="250"/>
      <c r="V127" s="250"/>
      <c r="W127" s="250"/>
      <c r="X127" s="75"/>
      <c r="Y127" s="75"/>
      <c r="Z127" s="75"/>
      <c r="AA127" s="75"/>
      <c r="AB127" s="75"/>
      <c r="AC127" s="75"/>
      <c r="AD127" s="75"/>
      <c r="AE127" s="75"/>
      <c r="AF127" s="75"/>
      <c r="AG127" s="75"/>
      <c r="AH127" s="75"/>
      <c r="AI127" s="75"/>
      <c r="AJ127" s="75"/>
      <c r="AK127" s="75"/>
      <c r="AL127" s="75"/>
      <c r="AM127" s="75"/>
      <c r="AN127" s="75"/>
      <c r="AO127" s="75"/>
      <c r="AP127" s="75"/>
      <c r="AQ127" s="75"/>
      <c r="AR127" s="75"/>
      <c r="AS127" s="75"/>
      <c r="AT127" s="75"/>
      <c r="AU127" s="75"/>
      <c r="AV127" s="75"/>
      <c r="AW127" s="75"/>
      <c r="AX127" s="75"/>
      <c r="AY127" s="75"/>
      <c r="AZ127" s="75"/>
      <c r="BA127" s="75"/>
      <c r="BB127" s="75"/>
      <c r="BC127" s="75"/>
      <c r="BD127" s="75"/>
      <c r="BE127" s="75"/>
      <c r="BF127" s="75"/>
      <c r="BG127" s="75"/>
      <c r="BH127" s="75"/>
      <c r="BI127" s="75"/>
      <c r="BJ127" s="75"/>
      <c r="BK127" s="75"/>
      <c r="BL127" s="75"/>
      <c r="BM127" s="75"/>
      <c r="BN127" s="75"/>
      <c r="BO127" s="75"/>
      <c r="BP127" s="75"/>
      <c r="BQ127" s="75"/>
      <c r="BR127" s="75"/>
      <c r="BS127" s="75"/>
      <c r="BT127" s="75"/>
      <c r="BU127" s="75"/>
      <c r="BV127" s="75"/>
      <c r="BW127" s="75"/>
      <c r="BX127" s="75"/>
      <c r="BY127" s="75"/>
      <c r="BZ127" s="75"/>
      <c r="CA127" s="75"/>
      <c r="CB127" s="75"/>
      <c r="CC127" s="75"/>
      <c r="CD127" s="75"/>
      <c r="CE127" s="75"/>
      <c r="CF127" s="75"/>
      <c r="CG127" s="75"/>
      <c r="CH127" s="75"/>
      <c r="CI127" s="75"/>
      <c r="CJ127" s="75"/>
      <c r="CK127" s="75"/>
      <c r="CL127" s="75"/>
      <c r="CM127" s="75"/>
      <c r="CN127" s="75"/>
      <c r="CO127" s="75"/>
      <c r="CP127" s="75"/>
      <c r="CQ127" s="75"/>
      <c r="CR127" s="75"/>
      <c r="CS127" s="75"/>
      <c r="CT127" s="75"/>
      <c r="CU127" s="75"/>
      <c r="CV127" s="75"/>
      <c r="CW127" s="75"/>
      <c r="CX127" s="75"/>
      <c r="CY127" s="75"/>
      <c r="CZ127" s="75"/>
      <c r="DA127" s="75"/>
      <c r="DB127" s="75"/>
      <c r="DC127" s="75"/>
      <c r="DD127" s="75"/>
    </row>
    <row r="128" spans="1:256" s="8" customFormat="1" ht="13.5" customHeight="1">
      <c r="A128" s="180"/>
      <c r="B128" s="181"/>
      <c r="C128" s="181"/>
      <c r="D128" s="127" t="s">
        <v>141</v>
      </c>
      <c r="E128" s="181"/>
      <c r="F128" s="182"/>
      <c r="G128" s="183"/>
      <c r="H128" s="94"/>
      <c r="I128" s="170"/>
      <c r="J128" s="272"/>
      <c r="K128" s="250"/>
      <c r="L128" s="250"/>
      <c r="M128" s="250"/>
      <c r="N128" s="250"/>
      <c r="O128" s="250"/>
      <c r="P128" s="250"/>
      <c r="Q128" s="250"/>
      <c r="R128" s="270"/>
      <c r="S128" s="250"/>
      <c r="T128" s="250"/>
      <c r="U128" s="250"/>
      <c r="V128" s="250"/>
      <c r="W128" s="250"/>
      <c r="X128" s="75"/>
      <c r="Y128" s="75"/>
      <c r="Z128" s="75"/>
      <c r="AA128" s="75"/>
      <c r="AB128" s="75"/>
      <c r="AC128" s="75"/>
      <c r="AD128" s="75"/>
      <c r="AE128" s="75"/>
      <c r="AF128" s="75"/>
      <c r="AG128" s="75"/>
      <c r="AH128" s="75"/>
      <c r="AI128" s="75"/>
      <c r="AJ128" s="75"/>
      <c r="AK128" s="75"/>
      <c r="AL128" s="75"/>
      <c r="AM128" s="75"/>
      <c r="AN128" s="75"/>
      <c r="AO128" s="75"/>
      <c r="AP128" s="75"/>
      <c r="AQ128" s="75"/>
      <c r="AR128" s="75"/>
      <c r="AS128" s="75"/>
      <c r="AT128" s="75"/>
      <c r="AU128" s="75"/>
      <c r="AV128" s="75"/>
      <c r="AW128" s="75"/>
      <c r="AX128" s="75"/>
      <c r="AY128" s="75"/>
      <c r="AZ128" s="75"/>
      <c r="BA128" s="75"/>
      <c r="BB128" s="75"/>
      <c r="BC128" s="75"/>
      <c r="BD128" s="75"/>
      <c r="BE128" s="75"/>
      <c r="BF128" s="75"/>
      <c r="BG128" s="75"/>
      <c r="BH128" s="75"/>
      <c r="BI128" s="75"/>
      <c r="BJ128" s="75"/>
      <c r="BK128" s="75"/>
      <c r="BL128" s="75"/>
      <c r="BM128" s="75"/>
      <c r="BN128" s="75"/>
      <c r="BO128" s="75"/>
      <c r="BP128" s="75"/>
      <c r="BQ128" s="75"/>
      <c r="BR128" s="75"/>
      <c r="BS128" s="75"/>
      <c r="BT128" s="75"/>
      <c r="BU128" s="75"/>
      <c r="BV128" s="75"/>
      <c r="BW128" s="75"/>
      <c r="BX128" s="75"/>
      <c r="BY128" s="75"/>
      <c r="BZ128" s="75"/>
      <c r="CA128" s="75"/>
      <c r="CB128" s="75"/>
      <c r="CC128" s="75"/>
      <c r="CD128" s="75"/>
      <c r="CE128" s="75"/>
      <c r="CF128" s="75"/>
      <c r="CG128" s="75"/>
      <c r="CH128" s="75"/>
      <c r="CI128" s="75"/>
      <c r="CJ128" s="75"/>
      <c r="CK128" s="75"/>
      <c r="CL128" s="75"/>
      <c r="CM128" s="75"/>
      <c r="CN128" s="75"/>
      <c r="CO128" s="75"/>
      <c r="CP128" s="75"/>
      <c r="CQ128" s="75"/>
      <c r="CR128" s="75"/>
      <c r="CS128" s="75"/>
      <c r="CT128" s="75"/>
      <c r="CU128" s="75"/>
      <c r="CV128" s="75"/>
      <c r="CW128" s="75"/>
      <c r="CX128" s="75"/>
      <c r="CY128" s="75"/>
      <c r="CZ128" s="75"/>
      <c r="DA128" s="75"/>
      <c r="DB128" s="75"/>
      <c r="DC128" s="75"/>
      <c r="DD128" s="75"/>
    </row>
    <row r="129" spans="1:256" s="43" customFormat="1" ht="13.5" customHeight="1">
      <c r="A129" s="166"/>
      <c r="B129" s="167"/>
      <c r="C129" s="167">
        <v>766</v>
      </c>
      <c r="D129" s="167" t="s">
        <v>14</v>
      </c>
      <c r="E129" s="167"/>
      <c r="F129" s="168"/>
      <c r="G129" s="169"/>
      <c r="H129" s="169">
        <f>SUM(H130:H156)</f>
        <v>0</v>
      </c>
      <c r="I129" s="170"/>
      <c r="J129" s="184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</row>
    <row r="130" spans="1:256" s="8" customFormat="1" ht="13.5" customHeight="1">
      <c r="A130" s="69">
        <v>29</v>
      </c>
      <c r="B130" s="71">
        <v>766</v>
      </c>
      <c r="C130" s="109" t="s">
        <v>142</v>
      </c>
      <c r="D130" s="71" t="s">
        <v>143</v>
      </c>
      <c r="E130" s="71" t="s">
        <v>125</v>
      </c>
      <c r="F130" s="105">
        <f>F131</f>
        <v>1</v>
      </c>
      <c r="G130" s="73"/>
      <c r="H130" s="73">
        <f>F130*G130</f>
        <v>0</v>
      </c>
      <c r="I130" s="185" t="s">
        <v>144</v>
      </c>
      <c r="J130" s="261"/>
      <c r="K130" s="250"/>
      <c r="L130" s="250"/>
      <c r="M130" s="250"/>
      <c r="N130" s="250"/>
      <c r="O130" s="250"/>
      <c r="P130" s="250"/>
      <c r="Q130" s="250"/>
      <c r="R130" s="250"/>
      <c r="S130" s="250"/>
      <c r="T130" s="250"/>
      <c r="U130" s="250"/>
      <c r="V130" s="250"/>
      <c r="W130" s="250"/>
      <c r="X130" s="75"/>
      <c r="Y130" s="75"/>
      <c r="Z130" s="75"/>
      <c r="AA130" s="75"/>
      <c r="AB130" s="75"/>
      <c r="AC130" s="75"/>
      <c r="AD130" s="75"/>
      <c r="AE130" s="75"/>
      <c r="AF130" s="75"/>
      <c r="AG130" s="75"/>
      <c r="AH130" s="75"/>
      <c r="AI130" s="75"/>
      <c r="AJ130" s="75"/>
      <c r="AK130" s="75"/>
      <c r="AL130" s="75"/>
      <c r="AM130" s="75"/>
      <c r="AN130" s="75"/>
      <c r="AO130" s="75"/>
      <c r="AP130" s="75"/>
      <c r="AQ130" s="75"/>
      <c r="AR130" s="75"/>
      <c r="AS130" s="75"/>
      <c r="AT130" s="75"/>
      <c r="AU130" s="75"/>
      <c r="AV130" s="75"/>
      <c r="AW130" s="75"/>
      <c r="AX130" s="75"/>
      <c r="AY130" s="75"/>
      <c r="AZ130" s="75"/>
      <c r="BA130" s="75"/>
      <c r="BB130" s="75"/>
      <c r="BC130" s="75"/>
      <c r="BD130" s="75"/>
      <c r="BE130" s="75"/>
      <c r="BF130" s="75"/>
      <c r="BG130" s="75"/>
      <c r="BH130" s="75"/>
      <c r="BI130" s="75"/>
      <c r="BJ130" s="75"/>
      <c r="BK130" s="75"/>
      <c r="BL130" s="75"/>
      <c r="BM130" s="75"/>
      <c r="BN130" s="75"/>
      <c r="BO130" s="75"/>
      <c r="BP130" s="75"/>
      <c r="BQ130" s="75"/>
      <c r="BR130" s="75"/>
      <c r="BS130" s="75"/>
      <c r="BT130" s="75"/>
      <c r="BU130" s="75"/>
      <c r="BV130" s="75"/>
      <c r="BW130" s="75"/>
      <c r="BX130" s="75"/>
      <c r="BY130" s="75"/>
      <c r="BZ130" s="75"/>
      <c r="CA130" s="75"/>
      <c r="CB130" s="75"/>
      <c r="CC130" s="75"/>
      <c r="CD130" s="75"/>
      <c r="CE130" s="75"/>
      <c r="CF130" s="75"/>
      <c r="CG130" s="75"/>
      <c r="CH130" s="75"/>
      <c r="CI130" s="75"/>
      <c r="CJ130" s="75"/>
      <c r="CK130" s="75"/>
      <c r="CL130" s="75"/>
      <c r="CM130" s="75"/>
      <c r="CN130" s="75"/>
      <c r="CO130" s="75"/>
      <c r="CP130" s="75"/>
      <c r="CQ130" s="75"/>
      <c r="CR130" s="75"/>
      <c r="CS130" s="75"/>
      <c r="CT130" s="75"/>
      <c r="CU130" s="75"/>
      <c r="CV130" s="75"/>
      <c r="CW130" s="75"/>
      <c r="CX130" s="75"/>
      <c r="CY130" s="75"/>
      <c r="CZ130" s="75"/>
      <c r="DA130" s="75"/>
      <c r="DB130" s="75"/>
      <c r="DC130" s="75"/>
      <c r="DD130" s="75"/>
    </row>
    <row r="131" spans="1:256" s="8" customFormat="1" ht="27" customHeight="1">
      <c r="A131" s="69"/>
      <c r="B131" s="71"/>
      <c r="C131" s="71"/>
      <c r="D131" s="78" t="s">
        <v>145</v>
      </c>
      <c r="E131" s="71"/>
      <c r="F131" s="79">
        <v>1</v>
      </c>
      <c r="G131" s="73"/>
      <c r="H131" s="73"/>
      <c r="I131" s="106"/>
      <c r="J131" s="286"/>
      <c r="K131" s="250"/>
      <c r="L131" s="250"/>
      <c r="M131" s="250"/>
      <c r="N131" s="250"/>
      <c r="O131" s="250"/>
      <c r="P131" s="250"/>
      <c r="Q131" s="250"/>
      <c r="R131" s="250"/>
      <c r="S131" s="250"/>
      <c r="T131" s="250"/>
      <c r="U131" s="250"/>
      <c r="V131" s="250"/>
      <c r="W131" s="250"/>
      <c r="X131" s="75"/>
      <c r="Y131" s="75"/>
      <c r="Z131" s="75"/>
      <c r="AA131" s="75"/>
      <c r="AB131" s="75"/>
      <c r="AC131" s="75"/>
      <c r="AD131" s="75"/>
      <c r="AE131" s="75"/>
      <c r="AF131" s="75"/>
      <c r="AG131" s="75"/>
      <c r="AH131" s="75"/>
      <c r="AI131" s="75"/>
      <c r="AJ131" s="75"/>
      <c r="AK131" s="75"/>
      <c r="AL131" s="75"/>
      <c r="AM131" s="75"/>
      <c r="AN131" s="75"/>
      <c r="AO131" s="75"/>
      <c r="AP131" s="75"/>
      <c r="AQ131" s="75"/>
      <c r="AR131" s="75"/>
      <c r="AS131" s="75"/>
      <c r="AT131" s="75"/>
      <c r="AU131" s="75"/>
      <c r="AV131" s="75"/>
      <c r="AW131" s="75"/>
      <c r="AX131" s="75"/>
      <c r="AY131" s="75"/>
      <c r="AZ131" s="75"/>
      <c r="BA131" s="75"/>
      <c r="BB131" s="75"/>
      <c r="BC131" s="75"/>
      <c r="BD131" s="75"/>
      <c r="BE131" s="75"/>
      <c r="BF131" s="75"/>
      <c r="BG131" s="75"/>
      <c r="BH131" s="75"/>
      <c r="BI131" s="75"/>
      <c r="BJ131" s="75"/>
      <c r="BK131" s="75"/>
      <c r="BL131" s="75"/>
      <c r="BM131" s="75"/>
      <c r="BN131" s="75"/>
      <c r="BO131" s="75"/>
      <c r="BP131" s="75"/>
      <c r="BQ131" s="75"/>
      <c r="BR131" s="75"/>
      <c r="BS131" s="75"/>
      <c r="BT131" s="75"/>
      <c r="BU131" s="75"/>
      <c r="BV131" s="75"/>
      <c r="BW131" s="75"/>
      <c r="BX131" s="75"/>
      <c r="BY131" s="75"/>
      <c r="BZ131" s="75"/>
      <c r="CA131" s="75"/>
      <c r="CB131" s="75"/>
      <c r="CC131" s="75"/>
      <c r="CD131" s="75"/>
      <c r="CE131" s="75"/>
      <c r="CF131" s="75"/>
      <c r="CG131" s="75"/>
      <c r="CH131" s="75"/>
      <c r="CI131" s="75"/>
      <c r="CJ131" s="75"/>
      <c r="CK131" s="75"/>
      <c r="CL131" s="75"/>
      <c r="CM131" s="75"/>
      <c r="CN131" s="75"/>
      <c r="CO131" s="75"/>
      <c r="CP131" s="75"/>
      <c r="CQ131" s="75"/>
      <c r="CR131" s="75"/>
      <c r="CS131" s="75"/>
      <c r="CT131" s="75"/>
      <c r="CU131" s="75"/>
      <c r="CV131" s="75"/>
      <c r="CW131" s="75"/>
      <c r="CX131" s="75"/>
      <c r="CY131" s="75"/>
      <c r="CZ131" s="75"/>
      <c r="DA131" s="75"/>
      <c r="DB131" s="75"/>
      <c r="DC131" s="75"/>
      <c r="DD131" s="75"/>
    </row>
    <row r="132" spans="1:256" s="8" customFormat="1" ht="13.5" customHeight="1">
      <c r="A132" s="186"/>
      <c r="B132" s="69"/>
      <c r="C132" s="77"/>
      <c r="D132" s="78" t="s">
        <v>146</v>
      </c>
      <c r="E132" s="71"/>
      <c r="F132" s="187"/>
      <c r="G132" s="188"/>
      <c r="H132" s="80"/>
      <c r="I132" s="189"/>
      <c r="J132" s="250"/>
      <c r="K132" s="250"/>
      <c r="L132" s="250"/>
      <c r="M132" s="250"/>
      <c r="N132" s="250"/>
      <c r="O132" s="250"/>
      <c r="P132" s="250"/>
      <c r="Q132" s="250"/>
      <c r="R132" s="250"/>
      <c r="S132" s="250"/>
      <c r="T132" s="250"/>
      <c r="U132" s="250"/>
      <c r="V132" s="250"/>
      <c r="W132" s="250"/>
      <c r="X132" s="75"/>
      <c r="Y132" s="75"/>
      <c r="Z132" s="75"/>
      <c r="AA132" s="75"/>
      <c r="AB132" s="75"/>
      <c r="AC132" s="75"/>
      <c r="AD132" s="75"/>
      <c r="AE132" s="75"/>
      <c r="AF132" s="75"/>
      <c r="AG132" s="75"/>
      <c r="AH132" s="75"/>
      <c r="AI132" s="75"/>
      <c r="AJ132" s="75"/>
      <c r="AK132" s="75"/>
      <c r="AL132" s="75"/>
      <c r="AM132" s="75"/>
      <c r="AN132" s="75"/>
      <c r="AO132" s="75"/>
      <c r="AP132" s="75"/>
      <c r="AQ132" s="75"/>
      <c r="AR132" s="75"/>
      <c r="AS132" s="75"/>
      <c r="AT132" s="75"/>
      <c r="AU132" s="75"/>
      <c r="AV132" s="75"/>
      <c r="AW132" s="75"/>
      <c r="AX132" s="75"/>
      <c r="AY132" s="75"/>
      <c r="AZ132" s="75"/>
      <c r="BA132" s="75"/>
      <c r="BB132" s="75"/>
      <c r="BC132" s="75"/>
      <c r="BD132" s="75"/>
      <c r="BE132" s="75"/>
      <c r="BF132" s="75"/>
      <c r="BG132" s="75"/>
      <c r="BH132" s="75"/>
      <c r="BI132" s="75"/>
      <c r="BJ132" s="75"/>
      <c r="BK132" s="75"/>
      <c r="BL132" s="75"/>
      <c r="BM132" s="75"/>
      <c r="BN132" s="75"/>
      <c r="BO132" s="75"/>
      <c r="BP132" s="75"/>
      <c r="BQ132" s="75"/>
      <c r="BR132" s="75"/>
      <c r="BS132" s="75"/>
      <c r="BT132" s="75"/>
      <c r="BU132" s="75"/>
      <c r="BV132" s="75"/>
      <c r="BW132" s="75"/>
      <c r="BX132" s="75"/>
      <c r="BY132" s="75"/>
      <c r="BZ132" s="75"/>
      <c r="CA132" s="75"/>
      <c r="CB132" s="75"/>
      <c r="CC132" s="75"/>
      <c r="CD132" s="75"/>
      <c r="CE132" s="75"/>
      <c r="CF132" s="75"/>
      <c r="CG132" s="75"/>
      <c r="CH132" s="75"/>
      <c r="CI132" s="75"/>
      <c r="CJ132" s="75"/>
      <c r="CK132" s="75"/>
      <c r="CL132" s="75"/>
      <c r="CM132" s="75"/>
      <c r="CN132" s="75"/>
      <c r="CO132" s="75"/>
      <c r="CP132" s="75"/>
      <c r="CQ132" s="75"/>
      <c r="CR132" s="75"/>
      <c r="CS132" s="75"/>
      <c r="CT132" s="75"/>
      <c r="CU132" s="75"/>
      <c r="CV132" s="75"/>
      <c r="CW132" s="75"/>
      <c r="CX132" s="75"/>
      <c r="CY132" s="75"/>
      <c r="CZ132" s="75"/>
      <c r="DA132" s="75"/>
      <c r="DB132" s="75"/>
      <c r="DC132" s="75"/>
      <c r="DD132" s="75"/>
    </row>
    <row r="133" spans="1:256" s="13" customFormat="1" ht="67.5" customHeight="1">
      <c r="A133" s="122"/>
      <c r="B133" s="123"/>
      <c r="C133" s="124"/>
      <c r="D133" s="276" t="s">
        <v>203</v>
      </c>
      <c r="E133" s="78"/>
      <c r="F133" s="118"/>
      <c r="G133" s="164"/>
      <c r="H133" s="73"/>
      <c r="I133" s="119"/>
      <c r="J133" s="284"/>
      <c r="K133" s="265"/>
      <c r="L133" s="264"/>
      <c r="M133" s="250"/>
      <c r="N133" s="250"/>
      <c r="O133" s="250"/>
      <c r="P133" s="250"/>
      <c r="Q133" s="250"/>
      <c r="R133" s="250"/>
      <c r="S133" s="250"/>
      <c r="T133" s="250"/>
      <c r="U133" s="250"/>
      <c r="V133" s="250"/>
      <c r="W133" s="250"/>
      <c r="X133" s="75"/>
      <c r="Y133" s="75"/>
      <c r="Z133" s="75"/>
      <c r="AA133" s="75"/>
      <c r="AB133" s="75"/>
      <c r="AC133" s="75"/>
      <c r="AD133" s="75"/>
      <c r="AE133" s="75"/>
      <c r="AF133" s="75"/>
      <c r="AG133" s="75"/>
      <c r="AH133" s="75"/>
      <c r="AI133" s="75"/>
      <c r="AJ133" s="75"/>
      <c r="AK133" s="75"/>
      <c r="AL133" s="75"/>
      <c r="AM133" s="75"/>
      <c r="AN133" s="75"/>
      <c r="AO133" s="75"/>
      <c r="AP133" s="75"/>
      <c r="AQ133" s="75"/>
      <c r="AR133" s="75"/>
      <c r="AS133" s="75"/>
      <c r="AT133" s="75"/>
      <c r="AU133" s="75"/>
      <c r="AV133" s="75"/>
      <c r="AW133" s="75"/>
      <c r="AX133" s="75"/>
      <c r="AY133" s="75"/>
      <c r="AZ133" s="75"/>
      <c r="BA133" s="75"/>
      <c r="BB133" s="75"/>
      <c r="BC133" s="75"/>
      <c r="BD133" s="75"/>
      <c r="BE133" s="75"/>
      <c r="BF133" s="75"/>
      <c r="BG133" s="75"/>
      <c r="BH133" s="75"/>
      <c r="BI133" s="75"/>
      <c r="BJ133" s="75"/>
      <c r="BK133" s="75"/>
      <c r="BL133" s="75"/>
      <c r="BM133" s="75"/>
      <c r="BN133" s="75"/>
      <c r="BO133" s="75"/>
      <c r="BP133" s="75"/>
      <c r="BQ133" s="75"/>
      <c r="BR133" s="75"/>
      <c r="BS133" s="75"/>
      <c r="BT133" s="75"/>
      <c r="BU133" s="75"/>
      <c r="BV133" s="75"/>
      <c r="BW133" s="75"/>
      <c r="BX133" s="75"/>
      <c r="BY133" s="75"/>
      <c r="BZ133" s="75"/>
      <c r="CA133" s="75"/>
      <c r="CB133" s="75"/>
      <c r="CC133" s="75"/>
      <c r="CD133" s="75"/>
      <c r="CE133" s="75"/>
      <c r="CF133" s="75"/>
      <c r="CG133" s="75"/>
      <c r="CH133" s="75"/>
      <c r="CI133" s="75"/>
      <c r="CJ133" s="75"/>
      <c r="CK133" s="75"/>
      <c r="CL133" s="75"/>
      <c r="CM133" s="75"/>
      <c r="CN133" s="75"/>
      <c r="CO133" s="75"/>
      <c r="CP133" s="75"/>
      <c r="CQ133" s="75"/>
      <c r="CR133" s="75"/>
      <c r="CS133" s="75"/>
      <c r="CT133" s="75"/>
      <c r="CU133" s="75"/>
      <c r="CV133" s="75"/>
      <c r="CW133" s="75"/>
      <c r="CX133" s="75"/>
      <c r="CY133" s="75"/>
      <c r="CZ133" s="75"/>
      <c r="DA133" s="75"/>
      <c r="DB133" s="75"/>
      <c r="DC133" s="75"/>
      <c r="DD133" s="75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  <c r="EI133" s="8"/>
      <c r="EJ133" s="8"/>
      <c r="EK133" s="8"/>
      <c r="EL133" s="8"/>
      <c r="EM133" s="8"/>
      <c r="EN133" s="8"/>
      <c r="EO133" s="8"/>
      <c r="EP133" s="8"/>
      <c r="EQ133" s="8"/>
      <c r="ER133" s="8"/>
      <c r="ES133" s="8"/>
      <c r="ET133" s="8"/>
      <c r="EU133" s="8"/>
      <c r="EV133" s="8"/>
      <c r="EW133" s="8"/>
      <c r="EX133" s="8"/>
      <c r="EY133" s="8"/>
      <c r="EZ133" s="8"/>
      <c r="FA133" s="8"/>
      <c r="FB133" s="8"/>
      <c r="FC133" s="8"/>
      <c r="FD133" s="8"/>
      <c r="FE133" s="8"/>
      <c r="FF133" s="8"/>
      <c r="FG133" s="8"/>
      <c r="FH133" s="8"/>
      <c r="FI133" s="8"/>
      <c r="FJ133" s="8"/>
      <c r="FK133" s="8"/>
      <c r="FL133" s="8"/>
      <c r="FM133" s="8"/>
      <c r="FN133" s="8"/>
      <c r="FO133" s="8"/>
      <c r="FP133" s="8"/>
      <c r="FQ133" s="8"/>
      <c r="FR133" s="8"/>
      <c r="FS133" s="8"/>
      <c r="FT133" s="8"/>
      <c r="FU133" s="8"/>
      <c r="FV133" s="8"/>
      <c r="FW133" s="8"/>
      <c r="FX133" s="8"/>
      <c r="FY133" s="8"/>
      <c r="FZ133" s="8"/>
      <c r="GA133" s="8"/>
      <c r="GB133" s="8"/>
      <c r="GC133" s="8"/>
      <c r="GD133" s="8"/>
      <c r="GE133" s="8"/>
      <c r="GF133" s="8"/>
      <c r="GG133" s="8"/>
      <c r="GH133" s="8"/>
      <c r="GI133" s="8"/>
      <c r="GJ133" s="8"/>
      <c r="GK133" s="8"/>
      <c r="GL133" s="8"/>
      <c r="GM133" s="8"/>
      <c r="GN133" s="8"/>
      <c r="GO133" s="8"/>
      <c r="GP133" s="8"/>
      <c r="GQ133" s="8"/>
      <c r="GR133" s="8"/>
      <c r="GS133" s="8"/>
      <c r="GT133" s="8"/>
      <c r="GU133" s="8"/>
      <c r="GV133" s="8"/>
      <c r="GW133" s="8"/>
      <c r="GX133" s="8"/>
      <c r="GY133" s="8"/>
      <c r="GZ133" s="8"/>
      <c r="HA133" s="8"/>
      <c r="HB133" s="8"/>
      <c r="HC133" s="8"/>
      <c r="HD133" s="8"/>
      <c r="HE133" s="8"/>
      <c r="HF133" s="8"/>
      <c r="HG133" s="8"/>
      <c r="HH133" s="8"/>
      <c r="HI133" s="8"/>
      <c r="HJ133" s="8"/>
      <c r="HK133" s="8"/>
      <c r="HL133" s="8"/>
      <c r="HM133" s="8"/>
      <c r="HN133" s="8"/>
      <c r="HO133" s="8"/>
      <c r="HP133" s="8"/>
      <c r="HQ133" s="8"/>
      <c r="HR133" s="8"/>
      <c r="HS133" s="8"/>
      <c r="HT133" s="8"/>
      <c r="HU133" s="8"/>
      <c r="HV133" s="8"/>
      <c r="HW133" s="8"/>
      <c r="HX133" s="8"/>
      <c r="HY133" s="8"/>
      <c r="HZ133" s="8"/>
      <c r="IA133" s="8"/>
      <c r="IB133" s="8"/>
      <c r="IC133" s="8"/>
      <c r="ID133" s="8"/>
      <c r="IE133" s="8"/>
      <c r="IF133" s="8"/>
      <c r="IG133" s="8"/>
      <c r="IH133" s="8"/>
      <c r="II133" s="8"/>
      <c r="IJ133" s="8"/>
      <c r="IK133" s="8"/>
      <c r="IL133" s="8"/>
      <c r="IM133" s="8"/>
      <c r="IN133" s="8"/>
      <c r="IO133" s="8"/>
      <c r="IP133" s="8"/>
      <c r="IQ133" s="8"/>
      <c r="IR133" s="8"/>
      <c r="IS133" s="8"/>
      <c r="IT133" s="8"/>
      <c r="IU133" s="8"/>
      <c r="IV133" s="8"/>
    </row>
    <row r="134" spans="1:256" s="8" customFormat="1" ht="13.5" customHeight="1">
      <c r="A134" s="69">
        <v>30</v>
      </c>
      <c r="B134" s="71">
        <v>766</v>
      </c>
      <c r="C134" s="109" t="s">
        <v>147</v>
      </c>
      <c r="D134" s="71" t="s">
        <v>148</v>
      </c>
      <c r="E134" s="71" t="s">
        <v>125</v>
      </c>
      <c r="F134" s="105">
        <f>F135</f>
        <v>1</v>
      </c>
      <c r="G134" s="73"/>
      <c r="H134" s="73">
        <f>F134*G134</f>
        <v>0</v>
      </c>
      <c r="I134" s="185" t="s">
        <v>144</v>
      </c>
      <c r="J134" s="261"/>
      <c r="K134" s="250"/>
      <c r="L134" s="250"/>
      <c r="M134" s="250"/>
      <c r="N134" s="250"/>
      <c r="O134" s="250"/>
      <c r="P134" s="250"/>
      <c r="Q134" s="250"/>
      <c r="R134" s="250"/>
      <c r="S134" s="250"/>
      <c r="T134" s="250"/>
      <c r="U134" s="250"/>
      <c r="V134" s="250"/>
      <c r="W134" s="250"/>
      <c r="X134" s="75"/>
      <c r="Y134" s="75"/>
      <c r="Z134" s="75"/>
      <c r="AA134" s="75"/>
      <c r="AB134" s="75"/>
      <c r="AC134" s="75"/>
      <c r="AD134" s="75"/>
      <c r="AE134" s="75"/>
      <c r="AF134" s="75"/>
      <c r="AG134" s="75"/>
      <c r="AH134" s="75"/>
      <c r="AI134" s="75"/>
      <c r="AJ134" s="75"/>
      <c r="AK134" s="75"/>
      <c r="AL134" s="75"/>
      <c r="AM134" s="75"/>
      <c r="AN134" s="75"/>
      <c r="AO134" s="75"/>
      <c r="AP134" s="75"/>
      <c r="AQ134" s="75"/>
      <c r="AR134" s="75"/>
      <c r="AS134" s="75"/>
      <c r="AT134" s="75"/>
      <c r="AU134" s="75"/>
      <c r="AV134" s="75"/>
      <c r="AW134" s="75"/>
      <c r="AX134" s="75"/>
      <c r="AY134" s="75"/>
      <c r="AZ134" s="75"/>
      <c r="BA134" s="75"/>
      <c r="BB134" s="75"/>
      <c r="BC134" s="75"/>
      <c r="BD134" s="75"/>
      <c r="BE134" s="75"/>
      <c r="BF134" s="75"/>
      <c r="BG134" s="75"/>
      <c r="BH134" s="75"/>
      <c r="BI134" s="75"/>
      <c r="BJ134" s="75"/>
      <c r="BK134" s="75"/>
      <c r="BL134" s="75"/>
      <c r="BM134" s="75"/>
      <c r="BN134" s="75"/>
      <c r="BO134" s="75"/>
      <c r="BP134" s="75"/>
      <c r="BQ134" s="75"/>
      <c r="BR134" s="75"/>
      <c r="BS134" s="75"/>
      <c r="BT134" s="75"/>
      <c r="BU134" s="75"/>
      <c r="BV134" s="75"/>
      <c r="BW134" s="75"/>
      <c r="BX134" s="75"/>
      <c r="BY134" s="75"/>
      <c r="BZ134" s="75"/>
      <c r="CA134" s="75"/>
      <c r="CB134" s="75"/>
      <c r="CC134" s="75"/>
      <c r="CD134" s="75"/>
      <c r="CE134" s="75"/>
      <c r="CF134" s="75"/>
      <c r="CG134" s="75"/>
      <c r="CH134" s="75"/>
      <c r="CI134" s="75"/>
      <c r="CJ134" s="75"/>
      <c r="CK134" s="75"/>
      <c r="CL134" s="75"/>
      <c r="CM134" s="75"/>
      <c r="CN134" s="75"/>
      <c r="CO134" s="75"/>
      <c r="CP134" s="75"/>
      <c r="CQ134" s="75"/>
      <c r="CR134" s="75"/>
      <c r="CS134" s="75"/>
      <c r="CT134" s="75"/>
      <c r="CU134" s="75"/>
      <c r="CV134" s="75"/>
      <c r="CW134" s="75"/>
      <c r="CX134" s="75"/>
      <c r="CY134" s="75"/>
      <c r="CZ134" s="75"/>
      <c r="DA134" s="75"/>
      <c r="DB134" s="75"/>
      <c r="DC134" s="75"/>
      <c r="DD134" s="75"/>
    </row>
    <row r="135" spans="1:256" s="8" customFormat="1" ht="27" customHeight="1">
      <c r="A135" s="69"/>
      <c r="B135" s="71"/>
      <c r="C135" s="71"/>
      <c r="D135" s="78" t="s">
        <v>149</v>
      </c>
      <c r="E135" s="71"/>
      <c r="F135" s="79">
        <v>1</v>
      </c>
      <c r="G135" s="73"/>
      <c r="H135" s="73"/>
      <c r="I135" s="106"/>
      <c r="J135" s="261"/>
      <c r="K135" s="250"/>
      <c r="L135" s="250"/>
      <c r="M135" s="250"/>
      <c r="N135" s="250"/>
      <c r="O135" s="250"/>
      <c r="P135" s="250"/>
      <c r="Q135" s="250"/>
      <c r="R135" s="250"/>
      <c r="S135" s="250"/>
      <c r="T135" s="250"/>
      <c r="U135" s="250"/>
      <c r="V135" s="250"/>
      <c r="W135" s="250"/>
      <c r="X135" s="75"/>
      <c r="Y135" s="75"/>
      <c r="Z135" s="75"/>
      <c r="AA135" s="75"/>
      <c r="AB135" s="75"/>
      <c r="AC135" s="75"/>
      <c r="AD135" s="75"/>
      <c r="AE135" s="75"/>
      <c r="AF135" s="75"/>
      <c r="AG135" s="75"/>
      <c r="AH135" s="75"/>
      <c r="AI135" s="75"/>
      <c r="AJ135" s="75"/>
      <c r="AK135" s="75"/>
      <c r="AL135" s="75"/>
      <c r="AM135" s="75"/>
      <c r="AN135" s="75"/>
      <c r="AO135" s="75"/>
      <c r="AP135" s="75"/>
      <c r="AQ135" s="75"/>
      <c r="AR135" s="75"/>
      <c r="AS135" s="75"/>
      <c r="AT135" s="75"/>
      <c r="AU135" s="75"/>
      <c r="AV135" s="75"/>
      <c r="AW135" s="75"/>
      <c r="AX135" s="75"/>
      <c r="AY135" s="75"/>
      <c r="AZ135" s="75"/>
      <c r="BA135" s="75"/>
      <c r="BB135" s="75"/>
      <c r="BC135" s="75"/>
      <c r="BD135" s="75"/>
      <c r="BE135" s="75"/>
      <c r="BF135" s="75"/>
      <c r="BG135" s="75"/>
      <c r="BH135" s="75"/>
      <c r="BI135" s="75"/>
      <c r="BJ135" s="75"/>
      <c r="BK135" s="75"/>
      <c r="BL135" s="75"/>
      <c r="BM135" s="75"/>
      <c r="BN135" s="75"/>
      <c r="BO135" s="75"/>
      <c r="BP135" s="75"/>
      <c r="BQ135" s="75"/>
      <c r="BR135" s="75"/>
      <c r="BS135" s="75"/>
      <c r="BT135" s="75"/>
      <c r="BU135" s="75"/>
      <c r="BV135" s="75"/>
      <c r="BW135" s="75"/>
      <c r="BX135" s="75"/>
      <c r="BY135" s="75"/>
      <c r="BZ135" s="75"/>
      <c r="CA135" s="75"/>
      <c r="CB135" s="75"/>
      <c r="CC135" s="75"/>
      <c r="CD135" s="75"/>
      <c r="CE135" s="75"/>
      <c r="CF135" s="75"/>
      <c r="CG135" s="75"/>
      <c r="CH135" s="75"/>
      <c r="CI135" s="75"/>
      <c r="CJ135" s="75"/>
      <c r="CK135" s="75"/>
      <c r="CL135" s="75"/>
      <c r="CM135" s="75"/>
      <c r="CN135" s="75"/>
      <c r="CO135" s="75"/>
      <c r="CP135" s="75"/>
      <c r="CQ135" s="75"/>
      <c r="CR135" s="75"/>
      <c r="CS135" s="75"/>
      <c r="CT135" s="75"/>
      <c r="CU135" s="75"/>
      <c r="CV135" s="75"/>
      <c r="CW135" s="75"/>
      <c r="CX135" s="75"/>
      <c r="CY135" s="75"/>
      <c r="CZ135" s="75"/>
      <c r="DA135" s="75"/>
      <c r="DB135" s="75"/>
      <c r="DC135" s="75"/>
      <c r="DD135" s="75"/>
    </row>
    <row r="136" spans="1:256" s="8" customFormat="1" ht="13.5" customHeight="1">
      <c r="A136" s="186"/>
      <c r="B136" s="69"/>
      <c r="C136" s="77"/>
      <c r="D136" s="78" t="s">
        <v>146</v>
      </c>
      <c r="E136" s="71"/>
      <c r="F136" s="187"/>
      <c r="G136" s="188"/>
      <c r="H136" s="80"/>
      <c r="I136" s="189"/>
      <c r="J136" s="250"/>
      <c r="K136" s="250"/>
      <c r="L136" s="250"/>
      <c r="M136" s="250"/>
      <c r="N136" s="250"/>
      <c r="O136" s="250"/>
      <c r="P136" s="250"/>
      <c r="Q136" s="250"/>
      <c r="R136" s="250"/>
      <c r="S136" s="250"/>
      <c r="T136" s="250"/>
      <c r="U136" s="250"/>
      <c r="V136" s="250"/>
      <c r="W136" s="250"/>
      <c r="X136" s="75"/>
      <c r="Y136" s="75"/>
      <c r="Z136" s="75"/>
      <c r="AA136" s="75"/>
      <c r="AB136" s="75"/>
      <c r="AC136" s="75"/>
      <c r="AD136" s="75"/>
      <c r="AE136" s="75"/>
      <c r="AF136" s="75"/>
      <c r="AG136" s="75"/>
      <c r="AH136" s="75"/>
      <c r="AI136" s="75"/>
      <c r="AJ136" s="75"/>
      <c r="AK136" s="75"/>
      <c r="AL136" s="75"/>
      <c r="AM136" s="75"/>
      <c r="AN136" s="75"/>
      <c r="AO136" s="75"/>
      <c r="AP136" s="75"/>
      <c r="AQ136" s="75"/>
      <c r="AR136" s="75"/>
      <c r="AS136" s="75"/>
      <c r="AT136" s="75"/>
      <c r="AU136" s="75"/>
      <c r="AV136" s="75"/>
      <c r="AW136" s="75"/>
      <c r="AX136" s="75"/>
      <c r="AY136" s="75"/>
      <c r="AZ136" s="75"/>
      <c r="BA136" s="75"/>
      <c r="BB136" s="75"/>
      <c r="BC136" s="75"/>
      <c r="BD136" s="75"/>
      <c r="BE136" s="75"/>
      <c r="BF136" s="75"/>
      <c r="BG136" s="75"/>
      <c r="BH136" s="75"/>
      <c r="BI136" s="75"/>
      <c r="BJ136" s="75"/>
      <c r="BK136" s="75"/>
      <c r="BL136" s="75"/>
      <c r="BM136" s="75"/>
      <c r="BN136" s="75"/>
      <c r="BO136" s="75"/>
      <c r="BP136" s="75"/>
      <c r="BQ136" s="75"/>
      <c r="BR136" s="75"/>
      <c r="BS136" s="75"/>
      <c r="BT136" s="75"/>
      <c r="BU136" s="75"/>
      <c r="BV136" s="75"/>
      <c r="BW136" s="75"/>
      <c r="BX136" s="75"/>
      <c r="BY136" s="75"/>
      <c r="BZ136" s="75"/>
      <c r="CA136" s="75"/>
      <c r="CB136" s="75"/>
      <c r="CC136" s="75"/>
      <c r="CD136" s="75"/>
      <c r="CE136" s="75"/>
      <c r="CF136" s="75"/>
      <c r="CG136" s="75"/>
      <c r="CH136" s="75"/>
      <c r="CI136" s="75"/>
      <c r="CJ136" s="75"/>
      <c r="CK136" s="75"/>
      <c r="CL136" s="75"/>
      <c r="CM136" s="75"/>
      <c r="CN136" s="75"/>
      <c r="CO136" s="75"/>
      <c r="CP136" s="75"/>
      <c r="CQ136" s="75"/>
      <c r="CR136" s="75"/>
      <c r="CS136" s="75"/>
      <c r="CT136" s="75"/>
      <c r="CU136" s="75"/>
      <c r="CV136" s="75"/>
      <c r="CW136" s="75"/>
      <c r="CX136" s="75"/>
      <c r="CY136" s="75"/>
      <c r="CZ136" s="75"/>
      <c r="DA136" s="75"/>
      <c r="DB136" s="75"/>
      <c r="DC136" s="75"/>
      <c r="DD136" s="75"/>
    </row>
    <row r="137" spans="1:256" s="13" customFormat="1" ht="67.5" customHeight="1">
      <c r="A137" s="122"/>
      <c r="B137" s="123"/>
      <c r="C137" s="124"/>
      <c r="D137" s="276" t="s">
        <v>203</v>
      </c>
      <c r="E137" s="78"/>
      <c r="F137" s="118"/>
      <c r="G137" s="164"/>
      <c r="H137" s="73"/>
      <c r="I137" s="119"/>
      <c r="J137" s="284"/>
      <c r="K137" s="265"/>
      <c r="L137" s="264"/>
      <c r="M137" s="250"/>
      <c r="N137" s="250"/>
      <c r="O137" s="250"/>
      <c r="P137" s="250"/>
      <c r="Q137" s="250"/>
      <c r="R137" s="250"/>
      <c r="S137" s="250"/>
      <c r="T137" s="250"/>
      <c r="U137" s="250"/>
      <c r="V137" s="250"/>
      <c r="W137" s="250"/>
      <c r="X137" s="75"/>
      <c r="Y137" s="75"/>
      <c r="Z137" s="75"/>
      <c r="AA137" s="75"/>
      <c r="AB137" s="75"/>
      <c r="AC137" s="75"/>
      <c r="AD137" s="75"/>
      <c r="AE137" s="75"/>
      <c r="AF137" s="75"/>
      <c r="AG137" s="75"/>
      <c r="AH137" s="75"/>
      <c r="AI137" s="75"/>
      <c r="AJ137" s="75"/>
      <c r="AK137" s="75"/>
      <c r="AL137" s="75"/>
      <c r="AM137" s="75"/>
      <c r="AN137" s="75"/>
      <c r="AO137" s="75"/>
      <c r="AP137" s="75"/>
      <c r="AQ137" s="75"/>
      <c r="AR137" s="75"/>
      <c r="AS137" s="75"/>
      <c r="AT137" s="75"/>
      <c r="AU137" s="75"/>
      <c r="AV137" s="75"/>
      <c r="AW137" s="75"/>
      <c r="AX137" s="75"/>
      <c r="AY137" s="75"/>
      <c r="AZ137" s="75"/>
      <c r="BA137" s="75"/>
      <c r="BB137" s="75"/>
      <c r="BC137" s="75"/>
      <c r="BD137" s="75"/>
      <c r="BE137" s="75"/>
      <c r="BF137" s="75"/>
      <c r="BG137" s="75"/>
      <c r="BH137" s="75"/>
      <c r="BI137" s="75"/>
      <c r="BJ137" s="75"/>
      <c r="BK137" s="75"/>
      <c r="BL137" s="75"/>
      <c r="BM137" s="75"/>
      <c r="BN137" s="75"/>
      <c r="BO137" s="75"/>
      <c r="BP137" s="75"/>
      <c r="BQ137" s="75"/>
      <c r="BR137" s="75"/>
      <c r="BS137" s="75"/>
      <c r="BT137" s="75"/>
      <c r="BU137" s="75"/>
      <c r="BV137" s="75"/>
      <c r="BW137" s="75"/>
      <c r="BX137" s="75"/>
      <c r="BY137" s="75"/>
      <c r="BZ137" s="75"/>
      <c r="CA137" s="75"/>
      <c r="CB137" s="75"/>
      <c r="CC137" s="75"/>
      <c r="CD137" s="75"/>
      <c r="CE137" s="75"/>
      <c r="CF137" s="75"/>
      <c r="CG137" s="75"/>
      <c r="CH137" s="75"/>
      <c r="CI137" s="75"/>
      <c r="CJ137" s="75"/>
      <c r="CK137" s="75"/>
      <c r="CL137" s="75"/>
      <c r="CM137" s="75"/>
      <c r="CN137" s="75"/>
      <c r="CO137" s="75"/>
      <c r="CP137" s="75"/>
      <c r="CQ137" s="75"/>
      <c r="CR137" s="75"/>
      <c r="CS137" s="75"/>
      <c r="CT137" s="75"/>
      <c r="CU137" s="75"/>
      <c r="CV137" s="75"/>
      <c r="CW137" s="75"/>
      <c r="CX137" s="75"/>
      <c r="CY137" s="75"/>
      <c r="CZ137" s="75"/>
      <c r="DA137" s="75"/>
      <c r="DB137" s="75"/>
      <c r="DC137" s="75"/>
      <c r="DD137" s="75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  <c r="DY137" s="8"/>
      <c r="DZ137" s="8"/>
      <c r="EA137" s="8"/>
      <c r="EB137" s="8"/>
      <c r="EC137" s="8"/>
      <c r="ED137" s="8"/>
      <c r="EE137" s="8"/>
      <c r="EF137" s="8"/>
      <c r="EG137" s="8"/>
      <c r="EH137" s="8"/>
      <c r="EI137" s="8"/>
      <c r="EJ137" s="8"/>
      <c r="EK137" s="8"/>
      <c r="EL137" s="8"/>
      <c r="EM137" s="8"/>
      <c r="EN137" s="8"/>
      <c r="EO137" s="8"/>
      <c r="EP137" s="8"/>
      <c r="EQ137" s="8"/>
      <c r="ER137" s="8"/>
      <c r="ES137" s="8"/>
      <c r="ET137" s="8"/>
      <c r="EU137" s="8"/>
      <c r="EV137" s="8"/>
      <c r="EW137" s="8"/>
      <c r="EX137" s="8"/>
      <c r="EY137" s="8"/>
      <c r="EZ137" s="8"/>
      <c r="FA137" s="8"/>
      <c r="FB137" s="8"/>
      <c r="FC137" s="8"/>
      <c r="FD137" s="8"/>
      <c r="FE137" s="8"/>
      <c r="FF137" s="8"/>
      <c r="FG137" s="8"/>
      <c r="FH137" s="8"/>
      <c r="FI137" s="8"/>
      <c r="FJ137" s="8"/>
      <c r="FK137" s="8"/>
      <c r="FL137" s="8"/>
      <c r="FM137" s="8"/>
      <c r="FN137" s="8"/>
      <c r="FO137" s="8"/>
      <c r="FP137" s="8"/>
      <c r="FQ137" s="8"/>
      <c r="FR137" s="8"/>
      <c r="FS137" s="8"/>
      <c r="FT137" s="8"/>
      <c r="FU137" s="8"/>
      <c r="FV137" s="8"/>
      <c r="FW137" s="8"/>
      <c r="FX137" s="8"/>
      <c r="FY137" s="8"/>
      <c r="FZ137" s="8"/>
      <c r="GA137" s="8"/>
      <c r="GB137" s="8"/>
      <c r="GC137" s="8"/>
      <c r="GD137" s="8"/>
      <c r="GE137" s="8"/>
      <c r="GF137" s="8"/>
      <c r="GG137" s="8"/>
      <c r="GH137" s="8"/>
      <c r="GI137" s="8"/>
      <c r="GJ137" s="8"/>
      <c r="GK137" s="8"/>
      <c r="GL137" s="8"/>
      <c r="GM137" s="8"/>
      <c r="GN137" s="8"/>
      <c r="GO137" s="8"/>
      <c r="GP137" s="8"/>
      <c r="GQ137" s="8"/>
      <c r="GR137" s="8"/>
      <c r="GS137" s="8"/>
      <c r="GT137" s="8"/>
      <c r="GU137" s="8"/>
      <c r="GV137" s="8"/>
      <c r="GW137" s="8"/>
      <c r="GX137" s="8"/>
      <c r="GY137" s="8"/>
      <c r="GZ137" s="8"/>
      <c r="HA137" s="8"/>
      <c r="HB137" s="8"/>
      <c r="HC137" s="8"/>
      <c r="HD137" s="8"/>
      <c r="HE137" s="8"/>
      <c r="HF137" s="8"/>
      <c r="HG137" s="8"/>
      <c r="HH137" s="8"/>
      <c r="HI137" s="8"/>
      <c r="HJ137" s="8"/>
      <c r="HK137" s="8"/>
      <c r="HL137" s="8"/>
      <c r="HM137" s="8"/>
      <c r="HN137" s="8"/>
      <c r="HO137" s="8"/>
      <c r="HP137" s="8"/>
      <c r="HQ137" s="8"/>
      <c r="HR137" s="8"/>
      <c r="HS137" s="8"/>
      <c r="HT137" s="8"/>
      <c r="HU137" s="8"/>
      <c r="HV137" s="8"/>
      <c r="HW137" s="8"/>
      <c r="HX137" s="8"/>
      <c r="HY137" s="8"/>
      <c r="HZ137" s="8"/>
      <c r="IA137" s="8"/>
      <c r="IB137" s="8"/>
      <c r="IC137" s="8"/>
      <c r="ID137" s="8"/>
      <c r="IE137" s="8"/>
      <c r="IF137" s="8"/>
      <c r="IG137" s="8"/>
      <c r="IH137" s="8"/>
      <c r="II137" s="8"/>
      <c r="IJ137" s="8"/>
      <c r="IK137" s="8"/>
      <c r="IL137" s="8"/>
      <c r="IM137" s="8"/>
      <c r="IN137" s="8"/>
      <c r="IO137" s="8"/>
      <c r="IP137" s="8"/>
      <c r="IQ137" s="8"/>
      <c r="IR137" s="8"/>
      <c r="IS137" s="8"/>
      <c r="IT137" s="8"/>
      <c r="IU137" s="8"/>
      <c r="IV137" s="8"/>
    </row>
    <row r="138" spans="1:256" s="8" customFormat="1" ht="13.5" customHeight="1">
      <c r="A138" s="69">
        <v>31</v>
      </c>
      <c r="B138" s="71">
        <v>766</v>
      </c>
      <c r="C138" s="109" t="s">
        <v>150</v>
      </c>
      <c r="D138" s="71" t="s">
        <v>151</v>
      </c>
      <c r="E138" s="71" t="s">
        <v>125</v>
      </c>
      <c r="F138" s="105">
        <f>F139</f>
        <v>1</v>
      </c>
      <c r="G138" s="73"/>
      <c r="H138" s="73">
        <f>F138*G138</f>
        <v>0</v>
      </c>
      <c r="I138" s="185" t="s">
        <v>144</v>
      </c>
      <c r="J138" s="261"/>
      <c r="K138" s="250"/>
      <c r="L138" s="250"/>
      <c r="M138" s="250"/>
      <c r="N138" s="250"/>
      <c r="O138" s="250"/>
      <c r="P138" s="250"/>
      <c r="Q138" s="250"/>
      <c r="R138" s="250"/>
      <c r="S138" s="250"/>
      <c r="T138" s="250"/>
      <c r="U138" s="250"/>
      <c r="V138" s="250"/>
      <c r="W138" s="250"/>
      <c r="X138" s="75"/>
      <c r="Y138" s="75"/>
      <c r="Z138" s="75"/>
      <c r="AA138" s="75"/>
      <c r="AB138" s="75"/>
      <c r="AC138" s="75"/>
      <c r="AD138" s="75"/>
      <c r="AE138" s="75"/>
      <c r="AF138" s="75"/>
      <c r="AG138" s="75"/>
      <c r="AH138" s="75"/>
      <c r="AI138" s="75"/>
      <c r="AJ138" s="75"/>
      <c r="AK138" s="75"/>
      <c r="AL138" s="75"/>
      <c r="AM138" s="75"/>
      <c r="AN138" s="75"/>
      <c r="AO138" s="75"/>
      <c r="AP138" s="75"/>
      <c r="AQ138" s="75"/>
      <c r="AR138" s="75"/>
      <c r="AS138" s="75"/>
      <c r="AT138" s="75"/>
      <c r="AU138" s="75"/>
      <c r="AV138" s="75"/>
      <c r="AW138" s="75"/>
      <c r="AX138" s="75"/>
      <c r="AY138" s="75"/>
      <c r="AZ138" s="75"/>
      <c r="BA138" s="75"/>
      <c r="BB138" s="75"/>
      <c r="BC138" s="75"/>
      <c r="BD138" s="75"/>
      <c r="BE138" s="75"/>
      <c r="BF138" s="75"/>
      <c r="BG138" s="75"/>
      <c r="BH138" s="75"/>
      <c r="BI138" s="75"/>
      <c r="BJ138" s="75"/>
      <c r="BK138" s="75"/>
      <c r="BL138" s="75"/>
      <c r="BM138" s="75"/>
      <c r="BN138" s="75"/>
      <c r="BO138" s="75"/>
      <c r="BP138" s="75"/>
      <c r="BQ138" s="75"/>
      <c r="BR138" s="75"/>
      <c r="BS138" s="75"/>
      <c r="BT138" s="75"/>
      <c r="BU138" s="75"/>
      <c r="BV138" s="75"/>
      <c r="BW138" s="75"/>
      <c r="BX138" s="75"/>
      <c r="BY138" s="75"/>
      <c r="BZ138" s="75"/>
      <c r="CA138" s="75"/>
      <c r="CB138" s="75"/>
      <c r="CC138" s="75"/>
      <c r="CD138" s="75"/>
      <c r="CE138" s="75"/>
      <c r="CF138" s="75"/>
      <c r="CG138" s="75"/>
      <c r="CH138" s="75"/>
      <c r="CI138" s="75"/>
      <c r="CJ138" s="75"/>
      <c r="CK138" s="75"/>
      <c r="CL138" s="75"/>
      <c r="CM138" s="75"/>
      <c r="CN138" s="75"/>
      <c r="CO138" s="75"/>
      <c r="CP138" s="75"/>
      <c r="CQ138" s="75"/>
      <c r="CR138" s="75"/>
      <c r="CS138" s="75"/>
      <c r="CT138" s="75"/>
      <c r="CU138" s="75"/>
      <c r="CV138" s="75"/>
      <c r="CW138" s="75"/>
      <c r="CX138" s="75"/>
      <c r="CY138" s="75"/>
      <c r="CZ138" s="75"/>
      <c r="DA138" s="75"/>
      <c r="DB138" s="75"/>
      <c r="DC138" s="75"/>
      <c r="DD138" s="75"/>
    </row>
    <row r="139" spans="1:256" s="8" customFormat="1" ht="27" customHeight="1">
      <c r="A139" s="69"/>
      <c r="B139" s="71"/>
      <c r="C139" s="71"/>
      <c r="D139" s="78" t="s">
        <v>152</v>
      </c>
      <c r="E139" s="71"/>
      <c r="F139" s="79">
        <v>1</v>
      </c>
      <c r="G139" s="73"/>
      <c r="H139" s="73"/>
      <c r="I139" s="106"/>
      <c r="J139" s="261"/>
      <c r="K139" s="250"/>
      <c r="L139" s="250"/>
      <c r="M139" s="250"/>
      <c r="N139" s="250"/>
      <c r="O139" s="250"/>
      <c r="P139" s="250"/>
      <c r="Q139" s="250"/>
      <c r="R139" s="250"/>
      <c r="S139" s="250"/>
      <c r="T139" s="250"/>
      <c r="U139" s="250"/>
      <c r="V139" s="250"/>
      <c r="W139" s="250"/>
      <c r="X139" s="75"/>
      <c r="Y139" s="75"/>
      <c r="Z139" s="75"/>
      <c r="AA139" s="75"/>
      <c r="AB139" s="75"/>
      <c r="AC139" s="75"/>
      <c r="AD139" s="75"/>
      <c r="AE139" s="75"/>
      <c r="AF139" s="75"/>
      <c r="AG139" s="75"/>
      <c r="AH139" s="75"/>
      <c r="AI139" s="75"/>
      <c r="AJ139" s="75"/>
      <c r="AK139" s="75"/>
      <c r="AL139" s="75"/>
      <c r="AM139" s="75"/>
      <c r="AN139" s="75"/>
      <c r="AO139" s="75"/>
      <c r="AP139" s="75"/>
      <c r="AQ139" s="75"/>
      <c r="AR139" s="75"/>
      <c r="AS139" s="75"/>
      <c r="AT139" s="75"/>
      <c r="AU139" s="75"/>
      <c r="AV139" s="75"/>
      <c r="AW139" s="75"/>
      <c r="AX139" s="75"/>
      <c r="AY139" s="75"/>
      <c r="AZ139" s="75"/>
      <c r="BA139" s="75"/>
      <c r="BB139" s="75"/>
      <c r="BC139" s="75"/>
      <c r="BD139" s="75"/>
      <c r="BE139" s="75"/>
      <c r="BF139" s="75"/>
      <c r="BG139" s="75"/>
      <c r="BH139" s="75"/>
      <c r="BI139" s="75"/>
      <c r="BJ139" s="75"/>
      <c r="BK139" s="75"/>
      <c r="BL139" s="75"/>
      <c r="BM139" s="75"/>
      <c r="BN139" s="75"/>
      <c r="BO139" s="75"/>
      <c r="BP139" s="75"/>
      <c r="BQ139" s="75"/>
      <c r="BR139" s="75"/>
      <c r="BS139" s="75"/>
      <c r="BT139" s="75"/>
      <c r="BU139" s="75"/>
      <c r="BV139" s="75"/>
      <c r="BW139" s="75"/>
      <c r="BX139" s="75"/>
      <c r="BY139" s="75"/>
      <c r="BZ139" s="75"/>
      <c r="CA139" s="75"/>
      <c r="CB139" s="75"/>
      <c r="CC139" s="75"/>
      <c r="CD139" s="75"/>
      <c r="CE139" s="75"/>
      <c r="CF139" s="75"/>
      <c r="CG139" s="75"/>
      <c r="CH139" s="75"/>
      <c r="CI139" s="75"/>
      <c r="CJ139" s="75"/>
      <c r="CK139" s="75"/>
      <c r="CL139" s="75"/>
      <c r="CM139" s="75"/>
      <c r="CN139" s="75"/>
      <c r="CO139" s="75"/>
      <c r="CP139" s="75"/>
      <c r="CQ139" s="75"/>
      <c r="CR139" s="75"/>
      <c r="CS139" s="75"/>
      <c r="CT139" s="75"/>
      <c r="CU139" s="75"/>
      <c r="CV139" s="75"/>
      <c r="CW139" s="75"/>
      <c r="CX139" s="75"/>
      <c r="CY139" s="75"/>
      <c r="CZ139" s="75"/>
      <c r="DA139" s="75"/>
      <c r="DB139" s="75"/>
      <c r="DC139" s="75"/>
      <c r="DD139" s="75"/>
    </row>
    <row r="140" spans="1:256" s="8" customFormat="1" ht="13.5" customHeight="1">
      <c r="A140" s="186"/>
      <c r="B140" s="69"/>
      <c r="C140" s="77"/>
      <c r="D140" s="78" t="s">
        <v>146</v>
      </c>
      <c r="E140" s="71"/>
      <c r="F140" s="187"/>
      <c r="G140" s="188"/>
      <c r="H140" s="80"/>
      <c r="I140" s="189"/>
      <c r="J140" s="250"/>
      <c r="K140" s="250"/>
      <c r="L140" s="250"/>
      <c r="M140" s="250"/>
      <c r="N140" s="250"/>
      <c r="O140" s="250"/>
      <c r="P140" s="250"/>
      <c r="Q140" s="250"/>
      <c r="R140" s="250"/>
      <c r="S140" s="250"/>
      <c r="T140" s="250"/>
      <c r="U140" s="250"/>
      <c r="V140" s="250"/>
      <c r="W140" s="250"/>
      <c r="X140" s="75"/>
      <c r="Y140" s="75"/>
      <c r="Z140" s="75"/>
      <c r="AA140" s="75"/>
      <c r="AB140" s="75"/>
      <c r="AC140" s="75"/>
      <c r="AD140" s="75"/>
      <c r="AE140" s="75"/>
      <c r="AF140" s="75"/>
      <c r="AG140" s="75"/>
      <c r="AH140" s="75"/>
      <c r="AI140" s="75"/>
      <c r="AJ140" s="75"/>
      <c r="AK140" s="75"/>
      <c r="AL140" s="75"/>
      <c r="AM140" s="75"/>
      <c r="AN140" s="75"/>
      <c r="AO140" s="75"/>
      <c r="AP140" s="75"/>
      <c r="AQ140" s="75"/>
      <c r="AR140" s="75"/>
      <c r="AS140" s="75"/>
      <c r="AT140" s="75"/>
      <c r="AU140" s="75"/>
      <c r="AV140" s="75"/>
      <c r="AW140" s="75"/>
      <c r="AX140" s="75"/>
      <c r="AY140" s="75"/>
      <c r="AZ140" s="75"/>
      <c r="BA140" s="75"/>
      <c r="BB140" s="75"/>
      <c r="BC140" s="75"/>
      <c r="BD140" s="75"/>
      <c r="BE140" s="75"/>
      <c r="BF140" s="75"/>
      <c r="BG140" s="75"/>
      <c r="BH140" s="75"/>
      <c r="BI140" s="75"/>
      <c r="BJ140" s="75"/>
      <c r="BK140" s="75"/>
      <c r="BL140" s="75"/>
      <c r="BM140" s="75"/>
      <c r="BN140" s="75"/>
      <c r="BO140" s="75"/>
      <c r="BP140" s="75"/>
      <c r="BQ140" s="75"/>
      <c r="BR140" s="75"/>
      <c r="BS140" s="75"/>
      <c r="BT140" s="75"/>
      <c r="BU140" s="75"/>
      <c r="BV140" s="75"/>
      <c r="BW140" s="75"/>
      <c r="BX140" s="75"/>
      <c r="BY140" s="75"/>
      <c r="BZ140" s="75"/>
      <c r="CA140" s="75"/>
      <c r="CB140" s="75"/>
      <c r="CC140" s="75"/>
      <c r="CD140" s="75"/>
      <c r="CE140" s="75"/>
      <c r="CF140" s="75"/>
      <c r="CG140" s="75"/>
      <c r="CH140" s="75"/>
      <c r="CI140" s="75"/>
      <c r="CJ140" s="75"/>
      <c r="CK140" s="75"/>
      <c r="CL140" s="75"/>
      <c r="CM140" s="75"/>
      <c r="CN140" s="75"/>
      <c r="CO140" s="75"/>
      <c r="CP140" s="75"/>
      <c r="CQ140" s="75"/>
      <c r="CR140" s="75"/>
      <c r="CS140" s="75"/>
      <c r="CT140" s="75"/>
      <c r="CU140" s="75"/>
      <c r="CV140" s="75"/>
      <c r="CW140" s="75"/>
      <c r="CX140" s="75"/>
      <c r="CY140" s="75"/>
      <c r="CZ140" s="75"/>
      <c r="DA140" s="75"/>
      <c r="DB140" s="75"/>
      <c r="DC140" s="75"/>
      <c r="DD140" s="75"/>
    </row>
    <row r="141" spans="1:256" s="13" customFormat="1" ht="67.5" customHeight="1">
      <c r="A141" s="122"/>
      <c r="B141" s="123"/>
      <c r="C141" s="124"/>
      <c r="D141" s="276" t="s">
        <v>203</v>
      </c>
      <c r="E141" s="78"/>
      <c r="F141" s="118"/>
      <c r="G141" s="164"/>
      <c r="H141" s="73"/>
      <c r="I141" s="119"/>
      <c r="J141" s="284"/>
      <c r="K141" s="265"/>
      <c r="L141" s="264"/>
      <c r="M141" s="250"/>
      <c r="N141" s="250"/>
      <c r="O141" s="250"/>
      <c r="P141" s="250"/>
      <c r="Q141" s="250"/>
      <c r="R141" s="250"/>
      <c r="S141" s="250"/>
      <c r="T141" s="250"/>
      <c r="U141" s="250"/>
      <c r="V141" s="250"/>
      <c r="W141" s="250"/>
      <c r="X141" s="75"/>
      <c r="Y141" s="75"/>
      <c r="Z141" s="75"/>
      <c r="AA141" s="75"/>
      <c r="AB141" s="75"/>
      <c r="AC141" s="75"/>
      <c r="AD141" s="75"/>
      <c r="AE141" s="75"/>
      <c r="AF141" s="75"/>
      <c r="AG141" s="75"/>
      <c r="AH141" s="75"/>
      <c r="AI141" s="75"/>
      <c r="AJ141" s="75"/>
      <c r="AK141" s="75"/>
      <c r="AL141" s="75"/>
      <c r="AM141" s="75"/>
      <c r="AN141" s="75"/>
      <c r="AO141" s="75"/>
      <c r="AP141" s="75"/>
      <c r="AQ141" s="75"/>
      <c r="AR141" s="75"/>
      <c r="AS141" s="75"/>
      <c r="AT141" s="75"/>
      <c r="AU141" s="75"/>
      <c r="AV141" s="75"/>
      <c r="AW141" s="75"/>
      <c r="AX141" s="75"/>
      <c r="AY141" s="75"/>
      <c r="AZ141" s="75"/>
      <c r="BA141" s="75"/>
      <c r="BB141" s="75"/>
      <c r="BC141" s="75"/>
      <c r="BD141" s="75"/>
      <c r="BE141" s="75"/>
      <c r="BF141" s="75"/>
      <c r="BG141" s="75"/>
      <c r="BH141" s="75"/>
      <c r="BI141" s="75"/>
      <c r="BJ141" s="75"/>
      <c r="BK141" s="75"/>
      <c r="BL141" s="75"/>
      <c r="BM141" s="75"/>
      <c r="BN141" s="75"/>
      <c r="BO141" s="75"/>
      <c r="BP141" s="75"/>
      <c r="BQ141" s="75"/>
      <c r="BR141" s="75"/>
      <c r="BS141" s="75"/>
      <c r="BT141" s="75"/>
      <c r="BU141" s="75"/>
      <c r="BV141" s="75"/>
      <c r="BW141" s="75"/>
      <c r="BX141" s="75"/>
      <c r="BY141" s="75"/>
      <c r="BZ141" s="75"/>
      <c r="CA141" s="75"/>
      <c r="CB141" s="75"/>
      <c r="CC141" s="75"/>
      <c r="CD141" s="75"/>
      <c r="CE141" s="75"/>
      <c r="CF141" s="75"/>
      <c r="CG141" s="75"/>
      <c r="CH141" s="75"/>
      <c r="CI141" s="75"/>
      <c r="CJ141" s="75"/>
      <c r="CK141" s="75"/>
      <c r="CL141" s="75"/>
      <c r="CM141" s="75"/>
      <c r="CN141" s="75"/>
      <c r="CO141" s="75"/>
      <c r="CP141" s="75"/>
      <c r="CQ141" s="75"/>
      <c r="CR141" s="75"/>
      <c r="CS141" s="75"/>
      <c r="CT141" s="75"/>
      <c r="CU141" s="75"/>
      <c r="CV141" s="75"/>
      <c r="CW141" s="75"/>
      <c r="CX141" s="75"/>
      <c r="CY141" s="75"/>
      <c r="CZ141" s="75"/>
      <c r="DA141" s="75"/>
      <c r="DB141" s="75"/>
      <c r="DC141" s="75"/>
      <c r="DD141" s="75"/>
      <c r="DE141" s="8"/>
      <c r="DF141" s="8"/>
      <c r="DG141" s="8"/>
      <c r="DH141" s="8"/>
      <c r="DI141" s="8"/>
      <c r="DJ141" s="8"/>
      <c r="DK141" s="8"/>
      <c r="DL141" s="8"/>
      <c r="DM141" s="8"/>
      <c r="DN141" s="8"/>
      <c r="DO141" s="8"/>
      <c r="DP141" s="8"/>
      <c r="DQ141" s="8"/>
      <c r="DR141" s="8"/>
      <c r="DS141" s="8"/>
      <c r="DT141" s="8"/>
      <c r="DU141" s="8"/>
      <c r="DV141" s="8"/>
      <c r="DW141" s="8"/>
      <c r="DX141" s="8"/>
      <c r="DY141" s="8"/>
      <c r="DZ141" s="8"/>
      <c r="EA141" s="8"/>
      <c r="EB141" s="8"/>
      <c r="EC141" s="8"/>
      <c r="ED141" s="8"/>
      <c r="EE141" s="8"/>
      <c r="EF141" s="8"/>
      <c r="EG141" s="8"/>
      <c r="EH141" s="8"/>
      <c r="EI141" s="8"/>
      <c r="EJ141" s="8"/>
      <c r="EK141" s="8"/>
      <c r="EL141" s="8"/>
      <c r="EM141" s="8"/>
      <c r="EN141" s="8"/>
      <c r="EO141" s="8"/>
      <c r="EP141" s="8"/>
      <c r="EQ141" s="8"/>
      <c r="ER141" s="8"/>
      <c r="ES141" s="8"/>
      <c r="ET141" s="8"/>
      <c r="EU141" s="8"/>
      <c r="EV141" s="8"/>
      <c r="EW141" s="8"/>
      <c r="EX141" s="8"/>
      <c r="EY141" s="8"/>
      <c r="EZ141" s="8"/>
      <c r="FA141" s="8"/>
      <c r="FB141" s="8"/>
      <c r="FC141" s="8"/>
      <c r="FD141" s="8"/>
      <c r="FE141" s="8"/>
      <c r="FF141" s="8"/>
      <c r="FG141" s="8"/>
      <c r="FH141" s="8"/>
      <c r="FI141" s="8"/>
      <c r="FJ141" s="8"/>
      <c r="FK141" s="8"/>
      <c r="FL141" s="8"/>
      <c r="FM141" s="8"/>
      <c r="FN141" s="8"/>
      <c r="FO141" s="8"/>
      <c r="FP141" s="8"/>
      <c r="FQ141" s="8"/>
      <c r="FR141" s="8"/>
      <c r="FS141" s="8"/>
      <c r="FT141" s="8"/>
      <c r="FU141" s="8"/>
      <c r="FV141" s="8"/>
      <c r="FW141" s="8"/>
      <c r="FX141" s="8"/>
      <c r="FY141" s="8"/>
      <c r="FZ141" s="8"/>
      <c r="GA141" s="8"/>
      <c r="GB141" s="8"/>
      <c r="GC141" s="8"/>
      <c r="GD141" s="8"/>
      <c r="GE141" s="8"/>
      <c r="GF141" s="8"/>
      <c r="GG141" s="8"/>
      <c r="GH141" s="8"/>
      <c r="GI141" s="8"/>
      <c r="GJ141" s="8"/>
      <c r="GK141" s="8"/>
      <c r="GL141" s="8"/>
      <c r="GM141" s="8"/>
      <c r="GN141" s="8"/>
      <c r="GO141" s="8"/>
      <c r="GP141" s="8"/>
      <c r="GQ141" s="8"/>
      <c r="GR141" s="8"/>
      <c r="GS141" s="8"/>
      <c r="GT141" s="8"/>
      <c r="GU141" s="8"/>
      <c r="GV141" s="8"/>
      <c r="GW141" s="8"/>
      <c r="GX141" s="8"/>
      <c r="GY141" s="8"/>
      <c r="GZ141" s="8"/>
      <c r="HA141" s="8"/>
      <c r="HB141" s="8"/>
      <c r="HC141" s="8"/>
      <c r="HD141" s="8"/>
      <c r="HE141" s="8"/>
      <c r="HF141" s="8"/>
      <c r="HG141" s="8"/>
      <c r="HH141" s="8"/>
      <c r="HI141" s="8"/>
      <c r="HJ141" s="8"/>
      <c r="HK141" s="8"/>
      <c r="HL141" s="8"/>
      <c r="HM141" s="8"/>
      <c r="HN141" s="8"/>
      <c r="HO141" s="8"/>
      <c r="HP141" s="8"/>
      <c r="HQ141" s="8"/>
      <c r="HR141" s="8"/>
      <c r="HS141" s="8"/>
      <c r="HT141" s="8"/>
      <c r="HU141" s="8"/>
      <c r="HV141" s="8"/>
      <c r="HW141" s="8"/>
      <c r="HX141" s="8"/>
      <c r="HY141" s="8"/>
      <c r="HZ141" s="8"/>
      <c r="IA141" s="8"/>
      <c r="IB141" s="8"/>
      <c r="IC141" s="8"/>
      <c r="ID141" s="8"/>
      <c r="IE141" s="8"/>
      <c r="IF141" s="8"/>
      <c r="IG141" s="8"/>
      <c r="IH141" s="8"/>
      <c r="II141" s="8"/>
      <c r="IJ141" s="8"/>
      <c r="IK141" s="8"/>
      <c r="IL141" s="8"/>
      <c r="IM141" s="8"/>
      <c r="IN141" s="8"/>
      <c r="IO141" s="8"/>
      <c r="IP141" s="8"/>
      <c r="IQ141" s="8"/>
      <c r="IR141" s="8"/>
      <c r="IS141" s="8"/>
      <c r="IT141" s="8"/>
      <c r="IU141" s="8"/>
      <c r="IV141" s="8"/>
    </row>
    <row r="142" spans="1:256" s="8" customFormat="1" ht="13.5" customHeight="1">
      <c r="A142" s="69">
        <v>32</v>
      </c>
      <c r="B142" s="71">
        <v>766</v>
      </c>
      <c r="C142" s="109" t="s">
        <v>153</v>
      </c>
      <c r="D142" s="71" t="s">
        <v>154</v>
      </c>
      <c r="E142" s="71" t="s">
        <v>125</v>
      </c>
      <c r="F142" s="105">
        <f>F143</f>
        <v>1</v>
      </c>
      <c r="G142" s="73"/>
      <c r="H142" s="73">
        <f>F142*G142</f>
        <v>0</v>
      </c>
      <c r="I142" s="185" t="s">
        <v>144</v>
      </c>
      <c r="J142" s="261"/>
      <c r="K142" s="250"/>
      <c r="L142" s="250"/>
      <c r="M142" s="250"/>
      <c r="N142" s="250"/>
      <c r="O142" s="250"/>
      <c r="P142" s="250"/>
      <c r="Q142" s="250"/>
      <c r="R142" s="250"/>
      <c r="S142" s="250"/>
      <c r="T142" s="250"/>
      <c r="U142" s="250"/>
      <c r="V142" s="250"/>
      <c r="W142" s="250"/>
      <c r="X142" s="75"/>
      <c r="Y142" s="75"/>
      <c r="Z142" s="75"/>
      <c r="AA142" s="75"/>
      <c r="AB142" s="75"/>
      <c r="AC142" s="75"/>
      <c r="AD142" s="75"/>
      <c r="AE142" s="75"/>
      <c r="AF142" s="75"/>
      <c r="AG142" s="75"/>
      <c r="AH142" s="75"/>
      <c r="AI142" s="75"/>
      <c r="AJ142" s="75"/>
      <c r="AK142" s="75"/>
      <c r="AL142" s="75"/>
      <c r="AM142" s="75"/>
      <c r="AN142" s="75"/>
      <c r="AO142" s="75"/>
      <c r="AP142" s="75"/>
      <c r="AQ142" s="75"/>
      <c r="AR142" s="75"/>
      <c r="AS142" s="75"/>
      <c r="AT142" s="75"/>
      <c r="AU142" s="75"/>
      <c r="AV142" s="75"/>
      <c r="AW142" s="75"/>
      <c r="AX142" s="75"/>
      <c r="AY142" s="75"/>
      <c r="AZ142" s="75"/>
      <c r="BA142" s="75"/>
      <c r="BB142" s="75"/>
      <c r="BC142" s="75"/>
      <c r="BD142" s="75"/>
      <c r="BE142" s="75"/>
      <c r="BF142" s="75"/>
      <c r="BG142" s="75"/>
      <c r="BH142" s="75"/>
      <c r="BI142" s="75"/>
      <c r="BJ142" s="75"/>
      <c r="BK142" s="75"/>
      <c r="BL142" s="75"/>
      <c r="BM142" s="75"/>
      <c r="BN142" s="75"/>
      <c r="BO142" s="75"/>
      <c r="BP142" s="75"/>
      <c r="BQ142" s="75"/>
      <c r="BR142" s="75"/>
      <c r="BS142" s="75"/>
      <c r="BT142" s="75"/>
      <c r="BU142" s="75"/>
      <c r="BV142" s="75"/>
      <c r="BW142" s="75"/>
      <c r="BX142" s="75"/>
      <c r="BY142" s="75"/>
      <c r="BZ142" s="75"/>
      <c r="CA142" s="75"/>
      <c r="CB142" s="75"/>
      <c r="CC142" s="75"/>
      <c r="CD142" s="75"/>
      <c r="CE142" s="75"/>
      <c r="CF142" s="75"/>
      <c r="CG142" s="75"/>
      <c r="CH142" s="75"/>
      <c r="CI142" s="75"/>
      <c r="CJ142" s="75"/>
      <c r="CK142" s="75"/>
      <c r="CL142" s="75"/>
      <c r="CM142" s="75"/>
      <c r="CN142" s="75"/>
      <c r="CO142" s="75"/>
      <c r="CP142" s="75"/>
      <c r="CQ142" s="75"/>
      <c r="CR142" s="75"/>
      <c r="CS142" s="75"/>
      <c r="CT142" s="75"/>
      <c r="CU142" s="75"/>
      <c r="CV142" s="75"/>
      <c r="CW142" s="75"/>
      <c r="CX142" s="75"/>
      <c r="CY142" s="75"/>
      <c r="CZ142" s="75"/>
      <c r="DA142" s="75"/>
      <c r="DB142" s="75"/>
      <c r="DC142" s="75"/>
      <c r="DD142" s="75"/>
    </row>
    <row r="143" spans="1:256" s="8" customFormat="1" ht="27" customHeight="1">
      <c r="A143" s="69"/>
      <c r="B143" s="71"/>
      <c r="C143" s="71"/>
      <c r="D143" s="78" t="s">
        <v>155</v>
      </c>
      <c r="E143" s="71"/>
      <c r="F143" s="79">
        <v>1</v>
      </c>
      <c r="G143" s="73"/>
      <c r="H143" s="73"/>
      <c r="I143" s="106"/>
      <c r="J143" s="261"/>
      <c r="K143" s="250"/>
      <c r="L143" s="250"/>
      <c r="M143" s="250"/>
      <c r="N143" s="250"/>
      <c r="O143" s="250"/>
      <c r="P143" s="250"/>
      <c r="Q143" s="250"/>
      <c r="R143" s="250"/>
      <c r="S143" s="250"/>
      <c r="T143" s="250"/>
      <c r="U143" s="250"/>
      <c r="V143" s="250"/>
      <c r="W143" s="250"/>
      <c r="X143" s="75"/>
      <c r="Y143" s="75"/>
      <c r="Z143" s="75"/>
      <c r="AA143" s="75"/>
      <c r="AB143" s="75"/>
      <c r="AC143" s="75"/>
      <c r="AD143" s="75"/>
      <c r="AE143" s="75"/>
      <c r="AF143" s="75"/>
      <c r="AG143" s="75"/>
      <c r="AH143" s="75"/>
      <c r="AI143" s="75"/>
      <c r="AJ143" s="75"/>
      <c r="AK143" s="75"/>
      <c r="AL143" s="75"/>
      <c r="AM143" s="75"/>
      <c r="AN143" s="75"/>
      <c r="AO143" s="75"/>
      <c r="AP143" s="75"/>
      <c r="AQ143" s="75"/>
      <c r="AR143" s="75"/>
      <c r="AS143" s="75"/>
      <c r="AT143" s="75"/>
      <c r="AU143" s="75"/>
      <c r="AV143" s="75"/>
      <c r="AW143" s="75"/>
      <c r="AX143" s="75"/>
      <c r="AY143" s="75"/>
      <c r="AZ143" s="75"/>
      <c r="BA143" s="75"/>
      <c r="BB143" s="75"/>
      <c r="BC143" s="75"/>
      <c r="BD143" s="75"/>
      <c r="BE143" s="75"/>
      <c r="BF143" s="75"/>
      <c r="BG143" s="75"/>
      <c r="BH143" s="75"/>
      <c r="BI143" s="75"/>
      <c r="BJ143" s="75"/>
      <c r="BK143" s="75"/>
      <c r="BL143" s="75"/>
      <c r="BM143" s="75"/>
      <c r="BN143" s="75"/>
      <c r="BO143" s="75"/>
      <c r="BP143" s="75"/>
      <c r="BQ143" s="75"/>
      <c r="BR143" s="75"/>
      <c r="BS143" s="75"/>
      <c r="BT143" s="75"/>
      <c r="BU143" s="75"/>
      <c r="BV143" s="75"/>
      <c r="BW143" s="75"/>
      <c r="BX143" s="75"/>
      <c r="BY143" s="75"/>
      <c r="BZ143" s="75"/>
      <c r="CA143" s="75"/>
      <c r="CB143" s="75"/>
      <c r="CC143" s="75"/>
      <c r="CD143" s="75"/>
      <c r="CE143" s="75"/>
      <c r="CF143" s="75"/>
      <c r="CG143" s="75"/>
      <c r="CH143" s="75"/>
      <c r="CI143" s="75"/>
      <c r="CJ143" s="75"/>
      <c r="CK143" s="75"/>
      <c r="CL143" s="75"/>
      <c r="CM143" s="75"/>
      <c r="CN143" s="75"/>
      <c r="CO143" s="75"/>
      <c r="CP143" s="75"/>
      <c r="CQ143" s="75"/>
      <c r="CR143" s="75"/>
      <c r="CS143" s="75"/>
      <c r="CT143" s="75"/>
      <c r="CU143" s="75"/>
      <c r="CV143" s="75"/>
      <c r="CW143" s="75"/>
      <c r="CX143" s="75"/>
      <c r="CY143" s="75"/>
      <c r="CZ143" s="75"/>
      <c r="DA143" s="75"/>
      <c r="DB143" s="75"/>
      <c r="DC143" s="75"/>
      <c r="DD143" s="75"/>
    </row>
    <row r="144" spans="1:256" s="8" customFormat="1" ht="13.5" customHeight="1">
      <c r="A144" s="186"/>
      <c r="B144" s="69"/>
      <c r="C144" s="77"/>
      <c r="D144" s="78" t="s">
        <v>146</v>
      </c>
      <c r="E144" s="71"/>
      <c r="F144" s="187"/>
      <c r="G144" s="188"/>
      <c r="H144" s="80"/>
      <c r="I144" s="189"/>
      <c r="J144" s="250"/>
      <c r="K144" s="250"/>
      <c r="L144" s="250"/>
      <c r="M144" s="250"/>
      <c r="N144" s="250"/>
      <c r="O144" s="250"/>
      <c r="P144" s="250"/>
      <c r="Q144" s="250"/>
      <c r="R144" s="250"/>
      <c r="S144" s="250"/>
      <c r="T144" s="250"/>
      <c r="U144" s="250"/>
      <c r="V144" s="250"/>
      <c r="W144" s="250"/>
      <c r="X144" s="75"/>
      <c r="Y144" s="75"/>
      <c r="Z144" s="75"/>
      <c r="AA144" s="75"/>
      <c r="AB144" s="75"/>
      <c r="AC144" s="75"/>
      <c r="AD144" s="75"/>
      <c r="AE144" s="75"/>
      <c r="AF144" s="75"/>
      <c r="AG144" s="75"/>
      <c r="AH144" s="75"/>
      <c r="AI144" s="75"/>
      <c r="AJ144" s="75"/>
      <c r="AK144" s="75"/>
      <c r="AL144" s="75"/>
      <c r="AM144" s="75"/>
      <c r="AN144" s="75"/>
      <c r="AO144" s="75"/>
      <c r="AP144" s="75"/>
      <c r="AQ144" s="75"/>
      <c r="AR144" s="75"/>
      <c r="AS144" s="75"/>
      <c r="AT144" s="75"/>
      <c r="AU144" s="75"/>
      <c r="AV144" s="75"/>
      <c r="AW144" s="75"/>
      <c r="AX144" s="75"/>
      <c r="AY144" s="75"/>
      <c r="AZ144" s="75"/>
      <c r="BA144" s="75"/>
      <c r="BB144" s="75"/>
      <c r="BC144" s="75"/>
      <c r="BD144" s="75"/>
      <c r="BE144" s="75"/>
      <c r="BF144" s="75"/>
      <c r="BG144" s="75"/>
      <c r="BH144" s="75"/>
      <c r="BI144" s="75"/>
      <c r="BJ144" s="75"/>
      <c r="BK144" s="75"/>
      <c r="BL144" s="75"/>
      <c r="BM144" s="75"/>
      <c r="BN144" s="75"/>
      <c r="BO144" s="75"/>
      <c r="BP144" s="75"/>
      <c r="BQ144" s="75"/>
      <c r="BR144" s="75"/>
      <c r="BS144" s="75"/>
      <c r="BT144" s="75"/>
      <c r="BU144" s="75"/>
      <c r="BV144" s="75"/>
      <c r="BW144" s="75"/>
      <c r="BX144" s="75"/>
      <c r="BY144" s="75"/>
      <c r="BZ144" s="75"/>
      <c r="CA144" s="75"/>
      <c r="CB144" s="75"/>
      <c r="CC144" s="75"/>
      <c r="CD144" s="75"/>
      <c r="CE144" s="75"/>
      <c r="CF144" s="75"/>
      <c r="CG144" s="75"/>
      <c r="CH144" s="75"/>
      <c r="CI144" s="75"/>
      <c r="CJ144" s="75"/>
      <c r="CK144" s="75"/>
      <c r="CL144" s="75"/>
      <c r="CM144" s="75"/>
      <c r="CN144" s="75"/>
      <c r="CO144" s="75"/>
      <c r="CP144" s="75"/>
      <c r="CQ144" s="75"/>
      <c r="CR144" s="75"/>
      <c r="CS144" s="75"/>
      <c r="CT144" s="75"/>
      <c r="CU144" s="75"/>
      <c r="CV144" s="75"/>
      <c r="CW144" s="75"/>
      <c r="CX144" s="75"/>
      <c r="CY144" s="75"/>
      <c r="CZ144" s="75"/>
      <c r="DA144" s="75"/>
      <c r="DB144" s="75"/>
      <c r="DC144" s="75"/>
      <c r="DD144" s="75"/>
    </row>
    <row r="145" spans="1:256" s="13" customFormat="1" ht="67.5" customHeight="1">
      <c r="A145" s="122"/>
      <c r="B145" s="123"/>
      <c r="C145" s="124"/>
      <c r="D145" s="276" t="s">
        <v>203</v>
      </c>
      <c r="E145" s="78"/>
      <c r="F145" s="118"/>
      <c r="G145" s="164"/>
      <c r="H145" s="73"/>
      <c r="I145" s="119"/>
      <c r="J145" s="284"/>
      <c r="K145" s="265"/>
      <c r="L145" s="264"/>
      <c r="M145" s="250"/>
      <c r="N145" s="250"/>
      <c r="O145" s="250"/>
      <c r="P145" s="250"/>
      <c r="Q145" s="250"/>
      <c r="R145" s="250"/>
      <c r="S145" s="250"/>
      <c r="T145" s="250"/>
      <c r="U145" s="250"/>
      <c r="V145" s="250"/>
      <c r="W145" s="250"/>
      <c r="X145" s="75"/>
      <c r="Y145" s="75"/>
      <c r="Z145" s="75"/>
      <c r="AA145" s="75"/>
      <c r="AB145" s="75"/>
      <c r="AC145" s="75"/>
      <c r="AD145" s="75"/>
      <c r="AE145" s="75"/>
      <c r="AF145" s="75"/>
      <c r="AG145" s="75"/>
      <c r="AH145" s="75"/>
      <c r="AI145" s="75"/>
      <c r="AJ145" s="75"/>
      <c r="AK145" s="75"/>
      <c r="AL145" s="75"/>
      <c r="AM145" s="75"/>
      <c r="AN145" s="75"/>
      <c r="AO145" s="75"/>
      <c r="AP145" s="75"/>
      <c r="AQ145" s="75"/>
      <c r="AR145" s="75"/>
      <c r="AS145" s="75"/>
      <c r="AT145" s="75"/>
      <c r="AU145" s="75"/>
      <c r="AV145" s="75"/>
      <c r="AW145" s="75"/>
      <c r="AX145" s="75"/>
      <c r="AY145" s="75"/>
      <c r="AZ145" s="75"/>
      <c r="BA145" s="75"/>
      <c r="BB145" s="75"/>
      <c r="BC145" s="75"/>
      <c r="BD145" s="75"/>
      <c r="BE145" s="75"/>
      <c r="BF145" s="75"/>
      <c r="BG145" s="75"/>
      <c r="BH145" s="75"/>
      <c r="BI145" s="75"/>
      <c r="BJ145" s="75"/>
      <c r="BK145" s="75"/>
      <c r="BL145" s="75"/>
      <c r="BM145" s="75"/>
      <c r="BN145" s="75"/>
      <c r="BO145" s="75"/>
      <c r="BP145" s="75"/>
      <c r="BQ145" s="75"/>
      <c r="BR145" s="75"/>
      <c r="BS145" s="75"/>
      <c r="BT145" s="75"/>
      <c r="BU145" s="75"/>
      <c r="BV145" s="75"/>
      <c r="BW145" s="75"/>
      <c r="BX145" s="75"/>
      <c r="BY145" s="75"/>
      <c r="BZ145" s="75"/>
      <c r="CA145" s="75"/>
      <c r="CB145" s="75"/>
      <c r="CC145" s="75"/>
      <c r="CD145" s="75"/>
      <c r="CE145" s="75"/>
      <c r="CF145" s="75"/>
      <c r="CG145" s="75"/>
      <c r="CH145" s="75"/>
      <c r="CI145" s="75"/>
      <c r="CJ145" s="75"/>
      <c r="CK145" s="75"/>
      <c r="CL145" s="75"/>
      <c r="CM145" s="75"/>
      <c r="CN145" s="75"/>
      <c r="CO145" s="75"/>
      <c r="CP145" s="75"/>
      <c r="CQ145" s="75"/>
      <c r="CR145" s="75"/>
      <c r="CS145" s="75"/>
      <c r="CT145" s="75"/>
      <c r="CU145" s="75"/>
      <c r="CV145" s="75"/>
      <c r="CW145" s="75"/>
      <c r="CX145" s="75"/>
      <c r="CY145" s="75"/>
      <c r="CZ145" s="75"/>
      <c r="DA145" s="75"/>
      <c r="DB145" s="75"/>
      <c r="DC145" s="75"/>
      <c r="DD145" s="75"/>
      <c r="DE145" s="8"/>
      <c r="DF145" s="8"/>
      <c r="DG145" s="8"/>
      <c r="DH145" s="8"/>
      <c r="DI145" s="8"/>
      <c r="DJ145" s="8"/>
      <c r="DK145" s="8"/>
      <c r="DL145" s="8"/>
      <c r="DM145" s="8"/>
      <c r="DN145" s="8"/>
      <c r="DO145" s="8"/>
      <c r="DP145" s="8"/>
      <c r="DQ145" s="8"/>
      <c r="DR145" s="8"/>
      <c r="DS145" s="8"/>
      <c r="DT145" s="8"/>
      <c r="DU145" s="8"/>
      <c r="DV145" s="8"/>
      <c r="DW145" s="8"/>
      <c r="DX145" s="8"/>
      <c r="DY145" s="8"/>
      <c r="DZ145" s="8"/>
      <c r="EA145" s="8"/>
      <c r="EB145" s="8"/>
      <c r="EC145" s="8"/>
      <c r="ED145" s="8"/>
      <c r="EE145" s="8"/>
      <c r="EF145" s="8"/>
      <c r="EG145" s="8"/>
      <c r="EH145" s="8"/>
      <c r="EI145" s="8"/>
      <c r="EJ145" s="8"/>
      <c r="EK145" s="8"/>
      <c r="EL145" s="8"/>
      <c r="EM145" s="8"/>
      <c r="EN145" s="8"/>
      <c r="EO145" s="8"/>
      <c r="EP145" s="8"/>
      <c r="EQ145" s="8"/>
      <c r="ER145" s="8"/>
      <c r="ES145" s="8"/>
      <c r="ET145" s="8"/>
      <c r="EU145" s="8"/>
      <c r="EV145" s="8"/>
      <c r="EW145" s="8"/>
      <c r="EX145" s="8"/>
      <c r="EY145" s="8"/>
      <c r="EZ145" s="8"/>
      <c r="FA145" s="8"/>
      <c r="FB145" s="8"/>
      <c r="FC145" s="8"/>
      <c r="FD145" s="8"/>
      <c r="FE145" s="8"/>
      <c r="FF145" s="8"/>
      <c r="FG145" s="8"/>
      <c r="FH145" s="8"/>
      <c r="FI145" s="8"/>
      <c r="FJ145" s="8"/>
      <c r="FK145" s="8"/>
      <c r="FL145" s="8"/>
      <c r="FM145" s="8"/>
      <c r="FN145" s="8"/>
      <c r="FO145" s="8"/>
      <c r="FP145" s="8"/>
      <c r="FQ145" s="8"/>
      <c r="FR145" s="8"/>
      <c r="FS145" s="8"/>
      <c r="FT145" s="8"/>
      <c r="FU145" s="8"/>
      <c r="FV145" s="8"/>
      <c r="FW145" s="8"/>
      <c r="FX145" s="8"/>
      <c r="FY145" s="8"/>
      <c r="FZ145" s="8"/>
      <c r="GA145" s="8"/>
      <c r="GB145" s="8"/>
      <c r="GC145" s="8"/>
      <c r="GD145" s="8"/>
      <c r="GE145" s="8"/>
      <c r="GF145" s="8"/>
      <c r="GG145" s="8"/>
      <c r="GH145" s="8"/>
      <c r="GI145" s="8"/>
      <c r="GJ145" s="8"/>
      <c r="GK145" s="8"/>
      <c r="GL145" s="8"/>
      <c r="GM145" s="8"/>
      <c r="GN145" s="8"/>
      <c r="GO145" s="8"/>
      <c r="GP145" s="8"/>
      <c r="GQ145" s="8"/>
      <c r="GR145" s="8"/>
      <c r="GS145" s="8"/>
      <c r="GT145" s="8"/>
      <c r="GU145" s="8"/>
      <c r="GV145" s="8"/>
      <c r="GW145" s="8"/>
      <c r="GX145" s="8"/>
      <c r="GY145" s="8"/>
      <c r="GZ145" s="8"/>
      <c r="HA145" s="8"/>
      <c r="HB145" s="8"/>
      <c r="HC145" s="8"/>
      <c r="HD145" s="8"/>
      <c r="HE145" s="8"/>
      <c r="HF145" s="8"/>
      <c r="HG145" s="8"/>
      <c r="HH145" s="8"/>
      <c r="HI145" s="8"/>
      <c r="HJ145" s="8"/>
      <c r="HK145" s="8"/>
      <c r="HL145" s="8"/>
      <c r="HM145" s="8"/>
      <c r="HN145" s="8"/>
      <c r="HO145" s="8"/>
      <c r="HP145" s="8"/>
      <c r="HQ145" s="8"/>
      <c r="HR145" s="8"/>
      <c r="HS145" s="8"/>
      <c r="HT145" s="8"/>
      <c r="HU145" s="8"/>
      <c r="HV145" s="8"/>
      <c r="HW145" s="8"/>
      <c r="HX145" s="8"/>
      <c r="HY145" s="8"/>
      <c r="HZ145" s="8"/>
      <c r="IA145" s="8"/>
      <c r="IB145" s="8"/>
      <c r="IC145" s="8"/>
      <c r="ID145" s="8"/>
      <c r="IE145" s="8"/>
      <c r="IF145" s="8"/>
      <c r="IG145" s="8"/>
      <c r="IH145" s="8"/>
      <c r="II145" s="8"/>
      <c r="IJ145" s="8"/>
      <c r="IK145" s="8"/>
      <c r="IL145" s="8"/>
      <c r="IM145" s="8"/>
      <c r="IN145" s="8"/>
      <c r="IO145" s="8"/>
      <c r="IP145" s="8"/>
      <c r="IQ145" s="8"/>
      <c r="IR145" s="8"/>
      <c r="IS145" s="8"/>
      <c r="IT145" s="8"/>
      <c r="IU145" s="8"/>
      <c r="IV145" s="8"/>
    </row>
    <row r="146" spans="1:256" s="8" customFormat="1" ht="13.5" customHeight="1">
      <c r="A146" s="69">
        <v>33</v>
      </c>
      <c r="B146" s="71">
        <v>766</v>
      </c>
      <c r="C146" s="109" t="s">
        <v>156</v>
      </c>
      <c r="D146" s="71" t="s">
        <v>157</v>
      </c>
      <c r="E146" s="71" t="s">
        <v>125</v>
      </c>
      <c r="F146" s="105">
        <f>F147</f>
        <v>1</v>
      </c>
      <c r="G146" s="73"/>
      <c r="H146" s="73">
        <f>F146*G146</f>
        <v>0</v>
      </c>
      <c r="I146" s="185" t="s">
        <v>144</v>
      </c>
      <c r="J146" s="261"/>
      <c r="K146" s="250"/>
      <c r="L146" s="250"/>
      <c r="M146" s="250"/>
      <c r="N146" s="250"/>
      <c r="O146" s="250"/>
      <c r="P146" s="250"/>
      <c r="Q146" s="250"/>
      <c r="R146" s="250"/>
      <c r="S146" s="250"/>
      <c r="T146" s="250"/>
      <c r="U146" s="250"/>
      <c r="V146" s="250"/>
      <c r="W146" s="250"/>
      <c r="X146" s="75"/>
      <c r="Y146" s="75"/>
      <c r="Z146" s="75"/>
      <c r="AA146" s="75"/>
      <c r="AB146" s="75"/>
      <c r="AC146" s="75"/>
      <c r="AD146" s="75"/>
      <c r="AE146" s="75"/>
      <c r="AF146" s="75"/>
      <c r="AG146" s="75"/>
      <c r="AH146" s="75"/>
      <c r="AI146" s="75"/>
      <c r="AJ146" s="75"/>
      <c r="AK146" s="75"/>
      <c r="AL146" s="75"/>
      <c r="AM146" s="75"/>
      <c r="AN146" s="75"/>
      <c r="AO146" s="75"/>
      <c r="AP146" s="75"/>
      <c r="AQ146" s="75"/>
      <c r="AR146" s="75"/>
      <c r="AS146" s="75"/>
      <c r="AT146" s="75"/>
      <c r="AU146" s="75"/>
      <c r="AV146" s="75"/>
      <c r="AW146" s="75"/>
      <c r="AX146" s="75"/>
      <c r="AY146" s="75"/>
      <c r="AZ146" s="75"/>
      <c r="BA146" s="75"/>
      <c r="BB146" s="75"/>
      <c r="BC146" s="75"/>
      <c r="BD146" s="75"/>
      <c r="BE146" s="75"/>
      <c r="BF146" s="75"/>
      <c r="BG146" s="75"/>
      <c r="BH146" s="75"/>
      <c r="BI146" s="75"/>
      <c r="BJ146" s="75"/>
      <c r="BK146" s="75"/>
      <c r="BL146" s="75"/>
      <c r="BM146" s="75"/>
      <c r="BN146" s="75"/>
      <c r="BO146" s="75"/>
      <c r="BP146" s="75"/>
      <c r="BQ146" s="75"/>
      <c r="BR146" s="75"/>
      <c r="BS146" s="75"/>
      <c r="BT146" s="75"/>
      <c r="BU146" s="75"/>
      <c r="BV146" s="75"/>
      <c r="BW146" s="75"/>
      <c r="BX146" s="75"/>
      <c r="BY146" s="75"/>
      <c r="BZ146" s="75"/>
      <c r="CA146" s="75"/>
      <c r="CB146" s="75"/>
      <c r="CC146" s="75"/>
      <c r="CD146" s="75"/>
      <c r="CE146" s="75"/>
      <c r="CF146" s="75"/>
      <c r="CG146" s="75"/>
      <c r="CH146" s="75"/>
      <c r="CI146" s="75"/>
      <c r="CJ146" s="75"/>
      <c r="CK146" s="75"/>
      <c r="CL146" s="75"/>
      <c r="CM146" s="75"/>
      <c r="CN146" s="75"/>
      <c r="CO146" s="75"/>
      <c r="CP146" s="75"/>
      <c r="CQ146" s="75"/>
      <c r="CR146" s="75"/>
      <c r="CS146" s="75"/>
      <c r="CT146" s="75"/>
      <c r="CU146" s="75"/>
      <c r="CV146" s="75"/>
      <c r="CW146" s="75"/>
      <c r="CX146" s="75"/>
      <c r="CY146" s="75"/>
      <c r="CZ146" s="75"/>
      <c r="DA146" s="75"/>
      <c r="DB146" s="75"/>
      <c r="DC146" s="75"/>
      <c r="DD146" s="75"/>
    </row>
    <row r="147" spans="1:256" s="8" customFormat="1" ht="27" customHeight="1">
      <c r="A147" s="69"/>
      <c r="B147" s="71"/>
      <c r="C147" s="71"/>
      <c r="D147" s="78" t="s">
        <v>158</v>
      </c>
      <c r="E147" s="71"/>
      <c r="F147" s="79">
        <v>1</v>
      </c>
      <c r="G147" s="73"/>
      <c r="H147" s="73"/>
      <c r="I147" s="106"/>
      <c r="J147" s="261"/>
      <c r="K147" s="250"/>
      <c r="L147" s="250"/>
      <c r="M147" s="250"/>
      <c r="N147" s="250"/>
      <c r="O147" s="250"/>
      <c r="P147" s="250"/>
      <c r="Q147" s="250"/>
      <c r="R147" s="250"/>
      <c r="S147" s="250"/>
      <c r="T147" s="250"/>
      <c r="U147" s="250"/>
      <c r="V147" s="250"/>
      <c r="W147" s="250"/>
      <c r="X147" s="75"/>
      <c r="Y147" s="75"/>
      <c r="Z147" s="75"/>
      <c r="AA147" s="75"/>
      <c r="AB147" s="75"/>
      <c r="AC147" s="75"/>
      <c r="AD147" s="75"/>
      <c r="AE147" s="75"/>
      <c r="AF147" s="75"/>
      <c r="AG147" s="75"/>
      <c r="AH147" s="75"/>
      <c r="AI147" s="75"/>
      <c r="AJ147" s="75"/>
      <c r="AK147" s="75"/>
      <c r="AL147" s="75"/>
      <c r="AM147" s="75"/>
      <c r="AN147" s="75"/>
      <c r="AO147" s="75"/>
      <c r="AP147" s="75"/>
      <c r="AQ147" s="75"/>
      <c r="AR147" s="75"/>
      <c r="AS147" s="75"/>
      <c r="AT147" s="75"/>
      <c r="AU147" s="75"/>
      <c r="AV147" s="75"/>
      <c r="AW147" s="75"/>
      <c r="AX147" s="75"/>
      <c r="AY147" s="75"/>
      <c r="AZ147" s="75"/>
      <c r="BA147" s="75"/>
      <c r="BB147" s="75"/>
      <c r="BC147" s="75"/>
      <c r="BD147" s="75"/>
      <c r="BE147" s="75"/>
      <c r="BF147" s="75"/>
      <c r="BG147" s="75"/>
      <c r="BH147" s="75"/>
      <c r="BI147" s="75"/>
      <c r="BJ147" s="75"/>
      <c r="BK147" s="75"/>
      <c r="BL147" s="75"/>
      <c r="BM147" s="75"/>
      <c r="BN147" s="75"/>
      <c r="BO147" s="75"/>
      <c r="BP147" s="75"/>
      <c r="BQ147" s="75"/>
      <c r="BR147" s="75"/>
      <c r="BS147" s="75"/>
      <c r="BT147" s="75"/>
      <c r="BU147" s="75"/>
      <c r="BV147" s="75"/>
      <c r="BW147" s="75"/>
      <c r="BX147" s="75"/>
      <c r="BY147" s="75"/>
      <c r="BZ147" s="75"/>
      <c r="CA147" s="75"/>
      <c r="CB147" s="75"/>
      <c r="CC147" s="75"/>
      <c r="CD147" s="75"/>
      <c r="CE147" s="75"/>
      <c r="CF147" s="75"/>
      <c r="CG147" s="75"/>
      <c r="CH147" s="75"/>
      <c r="CI147" s="75"/>
      <c r="CJ147" s="75"/>
      <c r="CK147" s="75"/>
      <c r="CL147" s="75"/>
      <c r="CM147" s="75"/>
      <c r="CN147" s="75"/>
      <c r="CO147" s="75"/>
      <c r="CP147" s="75"/>
      <c r="CQ147" s="75"/>
      <c r="CR147" s="75"/>
      <c r="CS147" s="75"/>
      <c r="CT147" s="75"/>
      <c r="CU147" s="75"/>
      <c r="CV147" s="75"/>
      <c r="CW147" s="75"/>
      <c r="CX147" s="75"/>
      <c r="CY147" s="75"/>
      <c r="CZ147" s="75"/>
      <c r="DA147" s="75"/>
      <c r="DB147" s="75"/>
      <c r="DC147" s="75"/>
      <c r="DD147" s="75"/>
    </row>
    <row r="148" spans="1:256" s="8" customFormat="1" ht="13.5" customHeight="1">
      <c r="A148" s="186"/>
      <c r="B148" s="69"/>
      <c r="C148" s="77"/>
      <c r="D148" s="78" t="s">
        <v>146</v>
      </c>
      <c r="E148" s="71"/>
      <c r="F148" s="187"/>
      <c r="G148" s="188"/>
      <c r="H148" s="80"/>
      <c r="I148" s="189"/>
      <c r="J148" s="250"/>
      <c r="K148" s="250"/>
      <c r="L148" s="250"/>
      <c r="M148" s="250"/>
      <c r="N148" s="250"/>
      <c r="O148" s="250"/>
      <c r="P148" s="250"/>
      <c r="Q148" s="250"/>
      <c r="R148" s="250"/>
      <c r="S148" s="250"/>
      <c r="T148" s="250"/>
      <c r="U148" s="250"/>
      <c r="V148" s="250"/>
      <c r="W148" s="250"/>
      <c r="X148" s="75"/>
      <c r="Y148" s="75"/>
      <c r="Z148" s="75"/>
      <c r="AA148" s="75"/>
      <c r="AB148" s="75"/>
      <c r="AC148" s="75"/>
      <c r="AD148" s="75"/>
      <c r="AE148" s="75"/>
      <c r="AF148" s="75"/>
      <c r="AG148" s="75"/>
      <c r="AH148" s="75"/>
      <c r="AI148" s="75"/>
      <c r="AJ148" s="75"/>
      <c r="AK148" s="75"/>
      <c r="AL148" s="75"/>
      <c r="AM148" s="75"/>
      <c r="AN148" s="75"/>
      <c r="AO148" s="75"/>
      <c r="AP148" s="75"/>
      <c r="AQ148" s="75"/>
      <c r="AR148" s="75"/>
      <c r="AS148" s="75"/>
      <c r="AT148" s="75"/>
      <c r="AU148" s="75"/>
      <c r="AV148" s="75"/>
      <c r="AW148" s="75"/>
      <c r="AX148" s="75"/>
      <c r="AY148" s="75"/>
      <c r="AZ148" s="75"/>
      <c r="BA148" s="75"/>
      <c r="BB148" s="75"/>
      <c r="BC148" s="75"/>
      <c r="BD148" s="75"/>
      <c r="BE148" s="75"/>
      <c r="BF148" s="75"/>
      <c r="BG148" s="75"/>
      <c r="BH148" s="75"/>
      <c r="BI148" s="75"/>
      <c r="BJ148" s="75"/>
      <c r="BK148" s="75"/>
      <c r="BL148" s="75"/>
      <c r="BM148" s="75"/>
      <c r="BN148" s="75"/>
      <c r="BO148" s="75"/>
      <c r="BP148" s="75"/>
      <c r="BQ148" s="75"/>
      <c r="BR148" s="75"/>
      <c r="BS148" s="75"/>
      <c r="BT148" s="75"/>
      <c r="BU148" s="75"/>
      <c r="BV148" s="75"/>
      <c r="BW148" s="75"/>
      <c r="BX148" s="75"/>
      <c r="BY148" s="75"/>
      <c r="BZ148" s="75"/>
      <c r="CA148" s="75"/>
      <c r="CB148" s="75"/>
      <c r="CC148" s="75"/>
      <c r="CD148" s="75"/>
      <c r="CE148" s="75"/>
      <c r="CF148" s="75"/>
      <c r="CG148" s="75"/>
      <c r="CH148" s="75"/>
      <c r="CI148" s="75"/>
      <c r="CJ148" s="75"/>
      <c r="CK148" s="75"/>
      <c r="CL148" s="75"/>
      <c r="CM148" s="75"/>
      <c r="CN148" s="75"/>
      <c r="CO148" s="75"/>
      <c r="CP148" s="75"/>
      <c r="CQ148" s="75"/>
      <c r="CR148" s="75"/>
      <c r="CS148" s="75"/>
      <c r="CT148" s="75"/>
      <c r="CU148" s="75"/>
      <c r="CV148" s="75"/>
      <c r="CW148" s="75"/>
      <c r="CX148" s="75"/>
      <c r="CY148" s="75"/>
      <c r="CZ148" s="75"/>
      <c r="DA148" s="75"/>
      <c r="DB148" s="75"/>
      <c r="DC148" s="75"/>
      <c r="DD148" s="75"/>
    </row>
    <row r="149" spans="1:256" s="13" customFormat="1" ht="67.5" customHeight="1">
      <c r="A149" s="122"/>
      <c r="B149" s="123"/>
      <c r="C149" s="124"/>
      <c r="D149" s="276" t="s">
        <v>203</v>
      </c>
      <c r="E149" s="78"/>
      <c r="F149" s="118"/>
      <c r="G149" s="164"/>
      <c r="H149" s="73"/>
      <c r="I149" s="119"/>
      <c r="J149" s="284"/>
      <c r="K149" s="265"/>
      <c r="L149" s="264"/>
      <c r="M149" s="250"/>
      <c r="N149" s="250"/>
      <c r="O149" s="250"/>
      <c r="P149" s="250"/>
      <c r="Q149" s="250"/>
      <c r="R149" s="250"/>
      <c r="S149" s="250"/>
      <c r="T149" s="250"/>
      <c r="U149" s="250"/>
      <c r="V149" s="250"/>
      <c r="W149" s="250"/>
      <c r="X149" s="75"/>
      <c r="Y149" s="75"/>
      <c r="Z149" s="75"/>
      <c r="AA149" s="75"/>
      <c r="AB149" s="75"/>
      <c r="AC149" s="75"/>
      <c r="AD149" s="75"/>
      <c r="AE149" s="75"/>
      <c r="AF149" s="75"/>
      <c r="AG149" s="75"/>
      <c r="AH149" s="75"/>
      <c r="AI149" s="75"/>
      <c r="AJ149" s="75"/>
      <c r="AK149" s="75"/>
      <c r="AL149" s="75"/>
      <c r="AM149" s="75"/>
      <c r="AN149" s="75"/>
      <c r="AO149" s="75"/>
      <c r="AP149" s="75"/>
      <c r="AQ149" s="75"/>
      <c r="AR149" s="75"/>
      <c r="AS149" s="75"/>
      <c r="AT149" s="75"/>
      <c r="AU149" s="75"/>
      <c r="AV149" s="75"/>
      <c r="AW149" s="75"/>
      <c r="AX149" s="75"/>
      <c r="AY149" s="75"/>
      <c r="AZ149" s="75"/>
      <c r="BA149" s="75"/>
      <c r="BB149" s="75"/>
      <c r="BC149" s="75"/>
      <c r="BD149" s="75"/>
      <c r="BE149" s="75"/>
      <c r="BF149" s="75"/>
      <c r="BG149" s="75"/>
      <c r="BH149" s="75"/>
      <c r="BI149" s="75"/>
      <c r="BJ149" s="75"/>
      <c r="BK149" s="75"/>
      <c r="BL149" s="75"/>
      <c r="BM149" s="75"/>
      <c r="BN149" s="75"/>
      <c r="BO149" s="75"/>
      <c r="BP149" s="75"/>
      <c r="BQ149" s="75"/>
      <c r="BR149" s="75"/>
      <c r="BS149" s="75"/>
      <c r="BT149" s="75"/>
      <c r="BU149" s="75"/>
      <c r="BV149" s="75"/>
      <c r="BW149" s="75"/>
      <c r="BX149" s="75"/>
      <c r="BY149" s="75"/>
      <c r="BZ149" s="75"/>
      <c r="CA149" s="75"/>
      <c r="CB149" s="75"/>
      <c r="CC149" s="75"/>
      <c r="CD149" s="75"/>
      <c r="CE149" s="75"/>
      <c r="CF149" s="75"/>
      <c r="CG149" s="75"/>
      <c r="CH149" s="75"/>
      <c r="CI149" s="75"/>
      <c r="CJ149" s="75"/>
      <c r="CK149" s="75"/>
      <c r="CL149" s="75"/>
      <c r="CM149" s="75"/>
      <c r="CN149" s="75"/>
      <c r="CO149" s="75"/>
      <c r="CP149" s="75"/>
      <c r="CQ149" s="75"/>
      <c r="CR149" s="75"/>
      <c r="CS149" s="75"/>
      <c r="CT149" s="75"/>
      <c r="CU149" s="75"/>
      <c r="CV149" s="75"/>
      <c r="CW149" s="75"/>
      <c r="CX149" s="75"/>
      <c r="CY149" s="75"/>
      <c r="CZ149" s="75"/>
      <c r="DA149" s="75"/>
      <c r="DB149" s="75"/>
      <c r="DC149" s="75"/>
      <c r="DD149" s="75"/>
      <c r="DE149" s="8"/>
      <c r="DF149" s="8"/>
      <c r="DG149" s="8"/>
      <c r="DH149" s="8"/>
      <c r="DI149" s="8"/>
      <c r="DJ149" s="8"/>
      <c r="DK149" s="8"/>
      <c r="DL149" s="8"/>
      <c r="DM149" s="8"/>
      <c r="DN149" s="8"/>
      <c r="DO149" s="8"/>
      <c r="DP149" s="8"/>
      <c r="DQ149" s="8"/>
      <c r="DR149" s="8"/>
      <c r="DS149" s="8"/>
      <c r="DT149" s="8"/>
      <c r="DU149" s="8"/>
      <c r="DV149" s="8"/>
      <c r="DW149" s="8"/>
      <c r="DX149" s="8"/>
      <c r="DY149" s="8"/>
      <c r="DZ149" s="8"/>
      <c r="EA149" s="8"/>
      <c r="EB149" s="8"/>
      <c r="EC149" s="8"/>
      <c r="ED149" s="8"/>
      <c r="EE149" s="8"/>
      <c r="EF149" s="8"/>
      <c r="EG149" s="8"/>
      <c r="EH149" s="8"/>
      <c r="EI149" s="8"/>
      <c r="EJ149" s="8"/>
      <c r="EK149" s="8"/>
      <c r="EL149" s="8"/>
      <c r="EM149" s="8"/>
      <c r="EN149" s="8"/>
      <c r="EO149" s="8"/>
      <c r="EP149" s="8"/>
      <c r="EQ149" s="8"/>
      <c r="ER149" s="8"/>
      <c r="ES149" s="8"/>
      <c r="ET149" s="8"/>
      <c r="EU149" s="8"/>
      <c r="EV149" s="8"/>
      <c r="EW149" s="8"/>
      <c r="EX149" s="8"/>
      <c r="EY149" s="8"/>
      <c r="EZ149" s="8"/>
      <c r="FA149" s="8"/>
      <c r="FB149" s="8"/>
      <c r="FC149" s="8"/>
      <c r="FD149" s="8"/>
      <c r="FE149" s="8"/>
      <c r="FF149" s="8"/>
      <c r="FG149" s="8"/>
      <c r="FH149" s="8"/>
      <c r="FI149" s="8"/>
      <c r="FJ149" s="8"/>
      <c r="FK149" s="8"/>
      <c r="FL149" s="8"/>
      <c r="FM149" s="8"/>
      <c r="FN149" s="8"/>
      <c r="FO149" s="8"/>
      <c r="FP149" s="8"/>
      <c r="FQ149" s="8"/>
      <c r="FR149" s="8"/>
      <c r="FS149" s="8"/>
      <c r="FT149" s="8"/>
      <c r="FU149" s="8"/>
      <c r="FV149" s="8"/>
      <c r="FW149" s="8"/>
      <c r="FX149" s="8"/>
      <c r="FY149" s="8"/>
      <c r="FZ149" s="8"/>
      <c r="GA149" s="8"/>
      <c r="GB149" s="8"/>
      <c r="GC149" s="8"/>
      <c r="GD149" s="8"/>
      <c r="GE149" s="8"/>
      <c r="GF149" s="8"/>
      <c r="GG149" s="8"/>
      <c r="GH149" s="8"/>
      <c r="GI149" s="8"/>
      <c r="GJ149" s="8"/>
      <c r="GK149" s="8"/>
      <c r="GL149" s="8"/>
      <c r="GM149" s="8"/>
      <c r="GN149" s="8"/>
      <c r="GO149" s="8"/>
      <c r="GP149" s="8"/>
      <c r="GQ149" s="8"/>
      <c r="GR149" s="8"/>
      <c r="GS149" s="8"/>
      <c r="GT149" s="8"/>
      <c r="GU149" s="8"/>
      <c r="GV149" s="8"/>
      <c r="GW149" s="8"/>
      <c r="GX149" s="8"/>
      <c r="GY149" s="8"/>
      <c r="GZ149" s="8"/>
      <c r="HA149" s="8"/>
      <c r="HB149" s="8"/>
      <c r="HC149" s="8"/>
      <c r="HD149" s="8"/>
      <c r="HE149" s="8"/>
      <c r="HF149" s="8"/>
      <c r="HG149" s="8"/>
      <c r="HH149" s="8"/>
      <c r="HI149" s="8"/>
      <c r="HJ149" s="8"/>
      <c r="HK149" s="8"/>
      <c r="HL149" s="8"/>
      <c r="HM149" s="8"/>
      <c r="HN149" s="8"/>
      <c r="HO149" s="8"/>
      <c r="HP149" s="8"/>
      <c r="HQ149" s="8"/>
      <c r="HR149" s="8"/>
      <c r="HS149" s="8"/>
      <c r="HT149" s="8"/>
      <c r="HU149" s="8"/>
      <c r="HV149" s="8"/>
      <c r="HW149" s="8"/>
      <c r="HX149" s="8"/>
      <c r="HY149" s="8"/>
      <c r="HZ149" s="8"/>
      <c r="IA149" s="8"/>
      <c r="IB149" s="8"/>
      <c r="IC149" s="8"/>
      <c r="ID149" s="8"/>
      <c r="IE149" s="8"/>
      <c r="IF149" s="8"/>
      <c r="IG149" s="8"/>
      <c r="IH149" s="8"/>
      <c r="II149" s="8"/>
      <c r="IJ149" s="8"/>
      <c r="IK149" s="8"/>
      <c r="IL149" s="8"/>
      <c r="IM149" s="8"/>
      <c r="IN149" s="8"/>
      <c r="IO149" s="8"/>
      <c r="IP149" s="8"/>
      <c r="IQ149" s="8"/>
      <c r="IR149" s="8"/>
      <c r="IS149" s="8"/>
      <c r="IT149" s="8"/>
      <c r="IU149" s="8"/>
      <c r="IV149" s="8"/>
    </row>
    <row r="150" spans="1:256" s="8" customFormat="1" ht="13.5" customHeight="1">
      <c r="A150" s="69">
        <v>34</v>
      </c>
      <c r="B150" s="71">
        <v>766</v>
      </c>
      <c r="C150" s="109" t="s">
        <v>159</v>
      </c>
      <c r="D150" s="71" t="s">
        <v>160</v>
      </c>
      <c r="E150" s="71" t="s">
        <v>125</v>
      </c>
      <c r="F150" s="105">
        <f>F151</f>
        <v>1</v>
      </c>
      <c r="G150" s="73"/>
      <c r="H150" s="73">
        <f>F150*G150</f>
        <v>0</v>
      </c>
      <c r="I150" s="185" t="s">
        <v>144</v>
      </c>
      <c r="J150" s="261"/>
      <c r="K150" s="250"/>
      <c r="L150" s="250"/>
      <c r="M150" s="250"/>
      <c r="N150" s="250"/>
      <c r="O150" s="250"/>
      <c r="P150" s="250"/>
      <c r="Q150" s="250"/>
      <c r="R150" s="250"/>
      <c r="S150" s="250"/>
      <c r="T150" s="250"/>
      <c r="U150" s="250"/>
      <c r="V150" s="250"/>
      <c r="W150" s="250"/>
      <c r="X150" s="75"/>
      <c r="Y150" s="75"/>
      <c r="Z150" s="75"/>
      <c r="AA150" s="75"/>
      <c r="AB150" s="75"/>
      <c r="AC150" s="75"/>
      <c r="AD150" s="75"/>
      <c r="AE150" s="75"/>
      <c r="AF150" s="75"/>
      <c r="AG150" s="75"/>
      <c r="AH150" s="75"/>
      <c r="AI150" s="75"/>
      <c r="AJ150" s="75"/>
      <c r="AK150" s="75"/>
      <c r="AL150" s="75"/>
      <c r="AM150" s="75"/>
      <c r="AN150" s="75"/>
      <c r="AO150" s="75"/>
      <c r="AP150" s="75"/>
      <c r="AQ150" s="75"/>
      <c r="AR150" s="75"/>
      <c r="AS150" s="75"/>
      <c r="AT150" s="75"/>
      <c r="AU150" s="75"/>
      <c r="AV150" s="75"/>
      <c r="AW150" s="75"/>
      <c r="AX150" s="75"/>
      <c r="AY150" s="75"/>
      <c r="AZ150" s="75"/>
      <c r="BA150" s="75"/>
      <c r="BB150" s="75"/>
      <c r="BC150" s="75"/>
      <c r="BD150" s="75"/>
      <c r="BE150" s="75"/>
      <c r="BF150" s="75"/>
      <c r="BG150" s="75"/>
      <c r="BH150" s="75"/>
      <c r="BI150" s="75"/>
      <c r="BJ150" s="75"/>
      <c r="BK150" s="75"/>
      <c r="BL150" s="75"/>
      <c r="BM150" s="75"/>
      <c r="BN150" s="75"/>
      <c r="BO150" s="75"/>
      <c r="BP150" s="75"/>
      <c r="BQ150" s="75"/>
      <c r="BR150" s="75"/>
      <c r="BS150" s="75"/>
      <c r="BT150" s="75"/>
      <c r="BU150" s="75"/>
      <c r="BV150" s="75"/>
      <c r="BW150" s="75"/>
      <c r="BX150" s="75"/>
      <c r="BY150" s="75"/>
      <c r="BZ150" s="75"/>
      <c r="CA150" s="75"/>
      <c r="CB150" s="75"/>
      <c r="CC150" s="75"/>
      <c r="CD150" s="75"/>
      <c r="CE150" s="75"/>
      <c r="CF150" s="75"/>
      <c r="CG150" s="75"/>
      <c r="CH150" s="75"/>
      <c r="CI150" s="75"/>
      <c r="CJ150" s="75"/>
      <c r="CK150" s="75"/>
      <c r="CL150" s="75"/>
      <c r="CM150" s="75"/>
      <c r="CN150" s="75"/>
      <c r="CO150" s="75"/>
      <c r="CP150" s="75"/>
      <c r="CQ150" s="75"/>
      <c r="CR150" s="75"/>
      <c r="CS150" s="75"/>
      <c r="CT150" s="75"/>
      <c r="CU150" s="75"/>
      <c r="CV150" s="75"/>
      <c r="CW150" s="75"/>
      <c r="CX150" s="75"/>
      <c r="CY150" s="75"/>
      <c r="CZ150" s="75"/>
      <c r="DA150" s="75"/>
      <c r="DB150" s="75"/>
      <c r="DC150" s="75"/>
      <c r="DD150" s="75"/>
    </row>
    <row r="151" spans="1:256" s="8" customFormat="1" ht="27" customHeight="1">
      <c r="A151" s="69"/>
      <c r="B151" s="71"/>
      <c r="C151" s="71"/>
      <c r="D151" s="78" t="s">
        <v>161</v>
      </c>
      <c r="E151" s="71"/>
      <c r="F151" s="79">
        <v>1</v>
      </c>
      <c r="G151" s="73"/>
      <c r="H151" s="73"/>
      <c r="I151" s="106"/>
      <c r="J151" s="261"/>
      <c r="K151" s="250"/>
      <c r="L151" s="250"/>
      <c r="M151" s="250"/>
      <c r="N151" s="250"/>
      <c r="O151" s="250"/>
      <c r="P151" s="250"/>
      <c r="Q151" s="250"/>
      <c r="R151" s="250"/>
      <c r="S151" s="250"/>
      <c r="T151" s="250"/>
      <c r="U151" s="250"/>
      <c r="V151" s="250"/>
      <c r="W151" s="250"/>
      <c r="X151" s="75"/>
      <c r="Y151" s="75"/>
      <c r="Z151" s="75"/>
      <c r="AA151" s="75"/>
      <c r="AB151" s="75"/>
      <c r="AC151" s="75"/>
      <c r="AD151" s="75"/>
      <c r="AE151" s="75"/>
      <c r="AF151" s="75"/>
      <c r="AG151" s="75"/>
      <c r="AH151" s="75"/>
      <c r="AI151" s="75"/>
      <c r="AJ151" s="75"/>
      <c r="AK151" s="75"/>
      <c r="AL151" s="75"/>
      <c r="AM151" s="75"/>
      <c r="AN151" s="75"/>
      <c r="AO151" s="75"/>
      <c r="AP151" s="75"/>
      <c r="AQ151" s="75"/>
      <c r="AR151" s="75"/>
      <c r="AS151" s="75"/>
      <c r="AT151" s="75"/>
      <c r="AU151" s="75"/>
      <c r="AV151" s="75"/>
      <c r="AW151" s="75"/>
      <c r="AX151" s="75"/>
      <c r="AY151" s="75"/>
      <c r="AZ151" s="75"/>
      <c r="BA151" s="75"/>
      <c r="BB151" s="75"/>
      <c r="BC151" s="75"/>
      <c r="BD151" s="75"/>
      <c r="BE151" s="75"/>
      <c r="BF151" s="75"/>
      <c r="BG151" s="75"/>
      <c r="BH151" s="75"/>
      <c r="BI151" s="75"/>
      <c r="BJ151" s="75"/>
      <c r="BK151" s="75"/>
      <c r="BL151" s="75"/>
      <c r="BM151" s="75"/>
      <c r="BN151" s="75"/>
      <c r="BO151" s="75"/>
      <c r="BP151" s="75"/>
      <c r="BQ151" s="75"/>
      <c r="BR151" s="75"/>
      <c r="BS151" s="75"/>
      <c r="BT151" s="75"/>
      <c r="BU151" s="75"/>
      <c r="BV151" s="75"/>
      <c r="BW151" s="75"/>
      <c r="BX151" s="75"/>
      <c r="BY151" s="75"/>
      <c r="BZ151" s="75"/>
      <c r="CA151" s="75"/>
      <c r="CB151" s="75"/>
      <c r="CC151" s="75"/>
      <c r="CD151" s="75"/>
      <c r="CE151" s="75"/>
      <c r="CF151" s="75"/>
      <c r="CG151" s="75"/>
      <c r="CH151" s="75"/>
      <c r="CI151" s="75"/>
      <c r="CJ151" s="75"/>
      <c r="CK151" s="75"/>
      <c r="CL151" s="75"/>
      <c r="CM151" s="75"/>
      <c r="CN151" s="75"/>
      <c r="CO151" s="75"/>
      <c r="CP151" s="75"/>
      <c r="CQ151" s="75"/>
      <c r="CR151" s="75"/>
      <c r="CS151" s="75"/>
      <c r="CT151" s="75"/>
      <c r="CU151" s="75"/>
      <c r="CV151" s="75"/>
      <c r="CW151" s="75"/>
      <c r="CX151" s="75"/>
      <c r="CY151" s="75"/>
      <c r="CZ151" s="75"/>
      <c r="DA151" s="75"/>
      <c r="DB151" s="75"/>
      <c r="DC151" s="75"/>
      <c r="DD151" s="75"/>
    </row>
    <row r="152" spans="1:256" s="8" customFormat="1" ht="13.5" customHeight="1">
      <c r="A152" s="186"/>
      <c r="B152" s="69"/>
      <c r="C152" s="77"/>
      <c r="D152" s="78" t="s">
        <v>146</v>
      </c>
      <c r="E152" s="71"/>
      <c r="F152" s="187"/>
      <c r="G152" s="188"/>
      <c r="H152" s="80"/>
      <c r="I152" s="189"/>
      <c r="J152" s="250"/>
      <c r="K152" s="250"/>
      <c r="L152" s="250"/>
      <c r="M152" s="250"/>
      <c r="N152" s="250"/>
      <c r="O152" s="250"/>
      <c r="P152" s="250"/>
      <c r="Q152" s="250"/>
      <c r="R152" s="250"/>
      <c r="S152" s="250"/>
      <c r="T152" s="250"/>
      <c r="U152" s="250"/>
      <c r="V152" s="250"/>
      <c r="W152" s="250"/>
      <c r="X152" s="75"/>
      <c r="Y152" s="75"/>
      <c r="Z152" s="75"/>
      <c r="AA152" s="75"/>
      <c r="AB152" s="75"/>
      <c r="AC152" s="75"/>
      <c r="AD152" s="75"/>
      <c r="AE152" s="75"/>
      <c r="AF152" s="75"/>
      <c r="AG152" s="75"/>
      <c r="AH152" s="75"/>
      <c r="AI152" s="75"/>
      <c r="AJ152" s="75"/>
      <c r="AK152" s="75"/>
      <c r="AL152" s="75"/>
      <c r="AM152" s="75"/>
      <c r="AN152" s="75"/>
      <c r="AO152" s="75"/>
      <c r="AP152" s="75"/>
      <c r="AQ152" s="75"/>
      <c r="AR152" s="75"/>
      <c r="AS152" s="75"/>
      <c r="AT152" s="75"/>
      <c r="AU152" s="75"/>
      <c r="AV152" s="75"/>
      <c r="AW152" s="75"/>
      <c r="AX152" s="75"/>
      <c r="AY152" s="75"/>
      <c r="AZ152" s="75"/>
      <c r="BA152" s="75"/>
      <c r="BB152" s="75"/>
      <c r="BC152" s="75"/>
      <c r="BD152" s="75"/>
      <c r="BE152" s="75"/>
      <c r="BF152" s="75"/>
      <c r="BG152" s="75"/>
      <c r="BH152" s="75"/>
      <c r="BI152" s="75"/>
      <c r="BJ152" s="75"/>
      <c r="BK152" s="75"/>
      <c r="BL152" s="75"/>
      <c r="BM152" s="75"/>
      <c r="BN152" s="75"/>
      <c r="BO152" s="75"/>
      <c r="BP152" s="75"/>
      <c r="BQ152" s="75"/>
      <c r="BR152" s="75"/>
      <c r="BS152" s="75"/>
      <c r="BT152" s="75"/>
      <c r="BU152" s="75"/>
      <c r="BV152" s="75"/>
      <c r="BW152" s="75"/>
      <c r="BX152" s="75"/>
      <c r="BY152" s="75"/>
      <c r="BZ152" s="75"/>
      <c r="CA152" s="75"/>
      <c r="CB152" s="75"/>
      <c r="CC152" s="75"/>
      <c r="CD152" s="75"/>
      <c r="CE152" s="75"/>
      <c r="CF152" s="75"/>
      <c r="CG152" s="75"/>
      <c r="CH152" s="75"/>
      <c r="CI152" s="75"/>
      <c r="CJ152" s="75"/>
      <c r="CK152" s="75"/>
      <c r="CL152" s="75"/>
      <c r="CM152" s="75"/>
      <c r="CN152" s="75"/>
      <c r="CO152" s="75"/>
      <c r="CP152" s="75"/>
      <c r="CQ152" s="75"/>
      <c r="CR152" s="75"/>
      <c r="CS152" s="75"/>
      <c r="CT152" s="75"/>
      <c r="CU152" s="75"/>
      <c r="CV152" s="75"/>
      <c r="CW152" s="75"/>
      <c r="CX152" s="75"/>
      <c r="CY152" s="75"/>
      <c r="CZ152" s="75"/>
      <c r="DA152" s="75"/>
      <c r="DB152" s="75"/>
      <c r="DC152" s="75"/>
      <c r="DD152" s="75"/>
    </row>
    <row r="153" spans="1:256" s="13" customFormat="1" ht="67.5" customHeight="1">
      <c r="A153" s="122"/>
      <c r="B153" s="123"/>
      <c r="C153" s="124"/>
      <c r="D153" s="276" t="s">
        <v>203</v>
      </c>
      <c r="E153" s="78"/>
      <c r="F153" s="118"/>
      <c r="G153" s="164"/>
      <c r="H153" s="73"/>
      <c r="I153" s="119"/>
      <c r="J153" s="284"/>
      <c r="K153" s="265"/>
      <c r="L153" s="264"/>
      <c r="M153" s="250"/>
      <c r="N153" s="250"/>
      <c r="O153" s="250"/>
      <c r="P153" s="250"/>
      <c r="Q153" s="250"/>
      <c r="R153" s="250"/>
      <c r="S153" s="250"/>
      <c r="T153" s="250"/>
      <c r="U153" s="250"/>
      <c r="V153" s="250"/>
      <c r="W153" s="250"/>
      <c r="X153" s="75"/>
      <c r="Y153" s="75"/>
      <c r="Z153" s="75"/>
      <c r="AA153" s="75"/>
      <c r="AB153" s="75"/>
      <c r="AC153" s="75"/>
      <c r="AD153" s="75"/>
      <c r="AE153" s="75"/>
      <c r="AF153" s="75"/>
      <c r="AG153" s="75"/>
      <c r="AH153" s="75"/>
      <c r="AI153" s="75"/>
      <c r="AJ153" s="75"/>
      <c r="AK153" s="75"/>
      <c r="AL153" s="75"/>
      <c r="AM153" s="75"/>
      <c r="AN153" s="75"/>
      <c r="AO153" s="75"/>
      <c r="AP153" s="75"/>
      <c r="AQ153" s="75"/>
      <c r="AR153" s="75"/>
      <c r="AS153" s="75"/>
      <c r="AT153" s="75"/>
      <c r="AU153" s="75"/>
      <c r="AV153" s="75"/>
      <c r="AW153" s="75"/>
      <c r="AX153" s="75"/>
      <c r="AY153" s="75"/>
      <c r="AZ153" s="75"/>
      <c r="BA153" s="75"/>
      <c r="BB153" s="75"/>
      <c r="BC153" s="75"/>
      <c r="BD153" s="75"/>
      <c r="BE153" s="75"/>
      <c r="BF153" s="75"/>
      <c r="BG153" s="75"/>
      <c r="BH153" s="75"/>
      <c r="BI153" s="75"/>
      <c r="BJ153" s="75"/>
      <c r="BK153" s="75"/>
      <c r="BL153" s="75"/>
      <c r="BM153" s="75"/>
      <c r="BN153" s="75"/>
      <c r="BO153" s="75"/>
      <c r="BP153" s="75"/>
      <c r="BQ153" s="75"/>
      <c r="BR153" s="75"/>
      <c r="BS153" s="75"/>
      <c r="BT153" s="75"/>
      <c r="BU153" s="75"/>
      <c r="BV153" s="75"/>
      <c r="BW153" s="75"/>
      <c r="BX153" s="75"/>
      <c r="BY153" s="75"/>
      <c r="BZ153" s="75"/>
      <c r="CA153" s="75"/>
      <c r="CB153" s="75"/>
      <c r="CC153" s="75"/>
      <c r="CD153" s="75"/>
      <c r="CE153" s="75"/>
      <c r="CF153" s="75"/>
      <c r="CG153" s="75"/>
      <c r="CH153" s="75"/>
      <c r="CI153" s="75"/>
      <c r="CJ153" s="75"/>
      <c r="CK153" s="75"/>
      <c r="CL153" s="75"/>
      <c r="CM153" s="75"/>
      <c r="CN153" s="75"/>
      <c r="CO153" s="75"/>
      <c r="CP153" s="75"/>
      <c r="CQ153" s="75"/>
      <c r="CR153" s="75"/>
      <c r="CS153" s="75"/>
      <c r="CT153" s="75"/>
      <c r="CU153" s="75"/>
      <c r="CV153" s="75"/>
      <c r="CW153" s="75"/>
      <c r="CX153" s="75"/>
      <c r="CY153" s="75"/>
      <c r="CZ153" s="75"/>
      <c r="DA153" s="75"/>
      <c r="DB153" s="75"/>
      <c r="DC153" s="75"/>
      <c r="DD153" s="75"/>
      <c r="DE153" s="8"/>
      <c r="DF153" s="8"/>
      <c r="DG153" s="8"/>
      <c r="DH153" s="8"/>
      <c r="DI153" s="8"/>
      <c r="DJ153" s="8"/>
      <c r="DK153" s="8"/>
      <c r="DL153" s="8"/>
      <c r="DM153" s="8"/>
      <c r="DN153" s="8"/>
      <c r="DO153" s="8"/>
      <c r="DP153" s="8"/>
      <c r="DQ153" s="8"/>
      <c r="DR153" s="8"/>
      <c r="DS153" s="8"/>
      <c r="DT153" s="8"/>
      <c r="DU153" s="8"/>
      <c r="DV153" s="8"/>
      <c r="DW153" s="8"/>
      <c r="DX153" s="8"/>
      <c r="DY153" s="8"/>
      <c r="DZ153" s="8"/>
      <c r="EA153" s="8"/>
      <c r="EB153" s="8"/>
      <c r="EC153" s="8"/>
      <c r="ED153" s="8"/>
      <c r="EE153" s="8"/>
      <c r="EF153" s="8"/>
      <c r="EG153" s="8"/>
      <c r="EH153" s="8"/>
      <c r="EI153" s="8"/>
      <c r="EJ153" s="8"/>
      <c r="EK153" s="8"/>
      <c r="EL153" s="8"/>
      <c r="EM153" s="8"/>
      <c r="EN153" s="8"/>
      <c r="EO153" s="8"/>
      <c r="EP153" s="8"/>
      <c r="EQ153" s="8"/>
      <c r="ER153" s="8"/>
      <c r="ES153" s="8"/>
      <c r="ET153" s="8"/>
      <c r="EU153" s="8"/>
      <c r="EV153" s="8"/>
      <c r="EW153" s="8"/>
      <c r="EX153" s="8"/>
      <c r="EY153" s="8"/>
      <c r="EZ153" s="8"/>
      <c r="FA153" s="8"/>
      <c r="FB153" s="8"/>
      <c r="FC153" s="8"/>
      <c r="FD153" s="8"/>
      <c r="FE153" s="8"/>
      <c r="FF153" s="8"/>
      <c r="FG153" s="8"/>
      <c r="FH153" s="8"/>
      <c r="FI153" s="8"/>
      <c r="FJ153" s="8"/>
      <c r="FK153" s="8"/>
      <c r="FL153" s="8"/>
      <c r="FM153" s="8"/>
      <c r="FN153" s="8"/>
      <c r="FO153" s="8"/>
      <c r="FP153" s="8"/>
      <c r="FQ153" s="8"/>
      <c r="FR153" s="8"/>
      <c r="FS153" s="8"/>
      <c r="FT153" s="8"/>
      <c r="FU153" s="8"/>
      <c r="FV153" s="8"/>
      <c r="FW153" s="8"/>
      <c r="FX153" s="8"/>
      <c r="FY153" s="8"/>
      <c r="FZ153" s="8"/>
      <c r="GA153" s="8"/>
      <c r="GB153" s="8"/>
      <c r="GC153" s="8"/>
      <c r="GD153" s="8"/>
      <c r="GE153" s="8"/>
      <c r="GF153" s="8"/>
      <c r="GG153" s="8"/>
      <c r="GH153" s="8"/>
      <c r="GI153" s="8"/>
      <c r="GJ153" s="8"/>
      <c r="GK153" s="8"/>
      <c r="GL153" s="8"/>
      <c r="GM153" s="8"/>
      <c r="GN153" s="8"/>
      <c r="GO153" s="8"/>
      <c r="GP153" s="8"/>
      <c r="GQ153" s="8"/>
      <c r="GR153" s="8"/>
      <c r="GS153" s="8"/>
      <c r="GT153" s="8"/>
      <c r="GU153" s="8"/>
      <c r="GV153" s="8"/>
      <c r="GW153" s="8"/>
      <c r="GX153" s="8"/>
      <c r="GY153" s="8"/>
      <c r="GZ153" s="8"/>
      <c r="HA153" s="8"/>
      <c r="HB153" s="8"/>
      <c r="HC153" s="8"/>
      <c r="HD153" s="8"/>
      <c r="HE153" s="8"/>
      <c r="HF153" s="8"/>
      <c r="HG153" s="8"/>
      <c r="HH153" s="8"/>
      <c r="HI153" s="8"/>
      <c r="HJ153" s="8"/>
      <c r="HK153" s="8"/>
      <c r="HL153" s="8"/>
      <c r="HM153" s="8"/>
      <c r="HN153" s="8"/>
      <c r="HO153" s="8"/>
      <c r="HP153" s="8"/>
      <c r="HQ153" s="8"/>
      <c r="HR153" s="8"/>
      <c r="HS153" s="8"/>
      <c r="HT153" s="8"/>
      <c r="HU153" s="8"/>
      <c r="HV153" s="8"/>
      <c r="HW153" s="8"/>
      <c r="HX153" s="8"/>
      <c r="HY153" s="8"/>
      <c r="HZ153" s="8"/>
      <c r="IA153" s="8"/>
      <c r="IB153" s="8"/>
      <c r="IC153" s="8"/>
      <c r="ID153" s="8"/>
      <c r="IE153" s="8"/>
      <c r="IF153" s="8"/>
      <c r="IG153" s="8"/>
      <c r="IH153" s="8"/>
      <c r="II153" s="8"/>
      <c r="IJ153" s="8"/>
      <c r="IK153" s="8"/>
      <c r="IL153" s="8"/>
      <c r="IM153" s="8"/>
      <c r="IN153" s="8"/>
      <c r="IO153" s="8"/>
      <c r="IP153" s="8"/>
      <c r="IQ153" s="8"/>
      <c r="IR153" s="8"/>
      <c r="IS153" s="8"/>
      <c r="IT153" s="8"/>
      <c r="IU153" s="8"/>
      <c r="IV153" s="8"/>
    </row>
    <row r="154" spans="1:256" s="8" customFormat="1" ht="13.5" customHeight="1">
      <c r="A154" s="88">
        <v>35</v>
      </c>
      <c r="B154" s="91" t="s">
        <v>126</v>
      </c>
      <c r="C154" s="91" t="s">
        <v>138</v>
      </c>
      <c r="D154" s="91" t="s">
        <v>139</v>
      </c>
      <c r="E154" s="91" t="s">
        <v>129</v>
      </c>
      <c r="F154" s="92">
        <f>F155</f>
        <v>3</v>
      </c>
      <c r="G154" s="94"/>
      <c r="H154" s="94">
        <f>F154*G154</f>
        <v>0</v>
      </c>
      <c r="I154" s="74" t="s">
        <v>38</v>
      </c>
      <c r="J154" s="272"/>
      <c r="K154" s="250"/>
      <c r="L154" s="250"/>
      <c r="M154" s="250"/>
      <c r="N154" s="250"/>
      <c r="O154" s="250"/>
      <c r="P154" s="250"/>
      <c r="Q154" s="250"/>
      <c r="R154" s="270"/>
      <c r="S154" s="250"/>
      <c r="T154" s="250"/>
      <c r="U154" s="250"/>
      <c r="V154" s="250"/>
      <c r="W154" s="250"/>
      <c r="X154" s="75"/>
      <c r="Y154" s="75"/>
      <c r="Z154" s="75"/>
      <c r="AA154" s="75"/>
      <c r="AB154" s="75"/>
      <c r="AC154" s="75"/>
      <c r="AD154" s="75"/>
      <c r="AE154" s="75"/>
      <c r="AF154" s="75"/>
      <c r="AG154" s="75"/>
      <c r="AH154" s="75"/>
      <c r="AI154" s="75"/>
      <c r="AJ154" s="75"/>
      <c r="AK154" s="75"/>
      <c r="AL154" s="75"/>
      <c r="AM154" s="75"/>
      <c r="AN154" s="75"/>
      <c r="AO154" s="75"/>
      <c r="AP154" s="75"/>
      <c r="AQ154" s="75"/>
      <c r="AR154" s="75"/>
      <c r="AS154" s="75"/>
      <c r="AT154" s="75"/>
      <c r="AU154" s="75"/>
      <c r="AV154" s="75"/>
      <c r="AW154" s="75"/>
      <c r="AX154" s="75"/>
      <c r="AY154" s="75"/>
      <c r="AZ154" s="75"/>
      <c r="BA154" s="75"/>
      <c r="BB154" s="75"/>
      <c r="BC154" s="75"/>
      <c r="BD154" s="75"/>
      <c r="BE154" s="75"/>
      <c r="BF154" s="75"/>
      <c r="BG154" s="75"/>
      <c r="BH154" s="75"/>
      <c r="BI154" s="75"/>
      <c r="BJ154" s="75"/>
      <c r="BK154" s="75"/>
      <c r="BL154" s="75"/>
      <c r="BM154" s="75"/>
      <c r="BN154" s="75"/>
      <c r="BO154" s="75"/>
      <c r="BP154" s="75"/>
      <c r="BQ154" s="75"/>
      <c r="BR154" s="75"/>
      <c r="BS154" s="75"/>
      <c r="BT154" s="75"/>
      <c r="BU154" s="75"/>
      <c r="BV154" s="75"/>
      <c r="BW154" s="75"/>
      <c r="BX154" s="75"/>
      <c r="BY154" s="75"/>
      <c r="BZ154" s="75"/>
      <c r="CA154" s="75"/>
      <c r="CB154" s="75"/>
      <c r="CC154" s="75"/>
      <c r="CD154" s="75"/>
      <c r="CE154" s="75"/>
      <c r="CF154" s="75"/>
      <c r="CG154" s="75"/>
      <c r="CH154" s="75"/>
      <c r="CI154" s="75"/>
      <c r="CJ154" s="75"/>
      <c r="CK154" s="75"/>
      <c r="CL154" s="75"/>
      <c r="CM154" s="75"/>
      <c r="CN154" s="75"/>
      <c r="CO154" s="75"/>
      <c r="CP154" s="75"/>
      <c r="CQ154" s="75"/>
      <c r="CR154" s="75"/>
      <c r="CS154" s="75"/>
      <c r="CT154" s="75"/>
      <c r="CU154" s="75"/>
      <c r="CV154" s="75"/>
      <c r="CW154" s="75"/>
      <c r="CX154" s="75"/>
      <c r="CY154" s="75"/>
      <c r="CZ154" s="75"/>
      <c r="DA154" s="75"/>
      <c r="DB154" s="75"/>
      <c r="DC154" s="75"/>
      <c r="DD154" s="75"/>
    </row>
    <row r="155" spans="1:256" s="8" customFormat="1" ht="13.5" customHeight="1">
      <c r="A155" s="180"/>
      <c r="B155" s="181"/>
      <c r="C155" s="181"/>
      <c r="D155" s="127" t="s">
        <v>162</v>
      </c>
      <c r="E155" s="181"/>
      <c r="F155" s="182">
        <v>3</v>
      </c>
      <c r="G155" s="183"/>
      <c r="H155" s="94"/>
      <c r="I155" s="170"/>
      <c r="J155" s="272"/>
      <c r="K155" s="250"/>
      <c r="L155" s="250"/>
      <c r="M155" s="250"/>
      <c r="N155" s="250"/>
      <c r="O155" s="250"/>
      <c r="P155" s="250"/>
      <c r="Q155" s="250"/>
      <c r="R155" s="270"/>
      <c r="S155" s="250"/>
      <c r="T155" s="250"/>
      <c r="U155" s="250"/>
      <c r="V155" s="250"/>
      <c r="W155" s="250"/>
      <c r="X155" s="75"/>
      <c r="Y155" s="75"/>
      <c r="Z155" s="75"/>
      <c r="AA155" s="75"/>
      <c r="AB155" s="75"/>
      <c r="AC155" s="75"/>
      <c r="AD155" s="75"/>
      <c r="AE155" s="75"/>
      <c r="AF155" s="75"/>
      <c r="AG155" s="75"/>
      <c r="AH155" s="75"/>
      <c r="AI155" s="75"/>
      <c r="AJ155" s="75"/>
      <c r="AK155" s="75"/>
      <c r="AL155" s="75"/>
      <c r="AM155" s="75"/>
      <c r="AN155" s="75"/>
      <c r="AO155" s="75"/>
      <c r="AP155" s="75"/>
      <c r="AQ155" s="75"/>
      <c r="AR155" s="75"/>
      <c r="AS155" s="75"/>
      <c r="AT155" s="75"/>
      <c r="AU155" s="75"/>
      <c r="AV155" s="75"/>
      <c r="AW155" s="75"/>
      <c r="AX155" s="75"/>
      <c r="AY155" s="75"/>
      <c r="AZ155" s="75"/>
      <c r="BA155" s="75"/>
      <c r="BB155" s="75"/>
      <c r="BC155" s="75"/>
      <c r="BD155" s="75"/>
      <c r="BE155" s="75"/>
      <c r="BF155" s="75"/>
      <c r="BG155" s="75"/>
      <c r="BH155" s="75"/>
      <c r="BI155" s="75"/>
      <c r="BJ155" s="75"/>
      <c r="BK155" s="75"/>
      <c r="BL155" s="75"/>
      <c r="BM155" s="75"/>
      <c r="BN155" s="75"/>
      <c r="BO155" s="75"/>
      <c r="BP155" s="75"/>
      <c r="BQ155" s="75"/>
      <c r="BR155" s="75"/>
      <c r="BS155" s="75"/>
      <c r="BT155" s="75"/>
      <c r="BU155" s="75"/>
      <c r="BV155" s="75"/>
      <c r="BW155" s="75"/>
      <c r="BX155" s="75"/>
      <c r="BY155" s="75"/>
      <c r="BZ155" s="75"/>
      <c r="CA155" s="75"/>
      <c r="CB155" s="75"/>
      <c r="CC155" s="75"/>
      <c r="CD155" s="75"/>
      <c r="CE155" s="75"/>
      <c r="CF155" s="75"/>
      <c r="CG155" s="75"/>
      <c r="CH155" s="75"/>
      <c r="CI155" s="75"/>
      <c r="CJ155" s="75"/>
      <c r="CK155" s="75"/>
      <c r="CL155" s="75"/>
      <c r="CM155" s="75"/>
      <c r="CN155" s="75"/>
      <c r="CO155" s="75"/>
      <c r="CP155" s="75"/>
      <c r="CQ155" s="75"/>
      <c r="CR155" s="75"/>
      <c r="CS155" s="75"/>
      <c r="CT155" s="75"/>
      <c r="CU155" s="75"/>
      <c r="CV155" s="75"/>
      <c r="CW155" s="75"/>
      <c r="CX155" s="75"/>
      <c r="CY155" s="75"/>
      <c r="CZ155" s="75"/>
      <c r="DA155" s="75"/>
      <c r="DB155" s="75"/>
      <c r="DC155" s="75"/>
      <c r="DD155" s="75"/>
    </row>
    <row r="156" spans="1:256" s="8" customFormat="1" ht="13.5" customHeight="1">
      <c r="A156" s="180"/>
      <c r="B156" s="181"/>
      <c r="C156" s="181"/>
      <c r="D156" s="127" t="s">
        <v>141</v>
      </c>
      <c r="E156" s="181"/>
      <c r="F156" s="182"/>
      <c r="G156" s="183"/>
      <c r="H156" s="94"/>
      <c r="I156" s="170"/>
      <c r="J156" s="272"/>
      <c r="K156" s="250"/>
      <c r="L156" s="250"/>
      <c r="M156" s="250"/>
      <c r="N156" s="250"/>
      <c r="O156" s="250"/>
      <c r="P156" s="250"/>
      <c r="Q156" s="250"/>
      <c r="R156" s="270"/>
      <c r="S156" s="250"/>
      <c r="T156" s="250"/>
      <c r="U156" s="250"/>
      <c r="V156" s="250"/>
      <c r="W156" s="250"/>
      <c r="X156" s="75"/>
      <c r="Y156" s="75"/>
      <c r="Z156" s="75"/>
      <c r="AA156" s="75"/>
      <c r="AB156" s="75"/>
      <c r="AC156" s="75"/>
      <c r="AD156" s="75"/>
      <c r="AE156" s="75"/>
      <c r="AF156" s="75"/>
      <c r="AG156" s="75"/>
      <c r="AH156" s="75"/>
      <c r="AI156" s="75"/>
      <c r="AJ156" s="75"/>
      <c r="AK156" s="75"/>
      <c r="AL156" s="75"/>
      <c r="AM156" s="75"/>
      <c r="AN156" s="75"/>
      <c r="AO156" s="75"/>
      <c r="AP156" s="75"/>
      <c r="AQ156" s="75"/>
      <c r="AR156" s="75"/>
      <c r="AS156" s="75"/>
      <c r="AT156" s="75"/>
      <c r="AU156" s="75"/>
      <c r="AV156" s="75"/>
      <c r="AW156" s="75"/>
      <c r="AX156" s="75"/>
      <c r="AY156" s="75"/>
      <c r="AZ156" s="75"/>
      <c r="BA156" s="75"/>
      <c r="BB156" s="75"/>
      <c r="BC156" s="75"/>
      <c r="BD156" s="75"/>
      <c r="BE156" s="75"/>
      <c r="BF156" s="75"/>
      <c r="BG156" s="75"/>
      <c r="BH156" s="75"/>
      <c r="BI156" s="75"/>
      <c r="BJ156" s="75"/>
      <c r="BK156" s="75"/>
      <c r="BL156" s="75"/>
      <c r="BM156" s="75"/>
      <c r="BN156" s="75"/>
      <c r="BO156" s="75"/>
      <c r="BP156" s="75"/>
      <c r="BQ156" s="75"/>
      <c r="BR156" s="75"/>
      <c r="BS156" s="75"/>
      <c r="BT156" s="75"/>
      <c r="BU156" s="75"/>
      <c r="BV156" s="75"/>
      <c r="BW156" s="75"/>
      <c r="BX156" s="75"/>
      <c r="BY156" s="75"/>
      <c r="BZ156" s="75"/>
      <c r="CA156" s="75"/>
      <c r="CB156" s="75"/>
      <c r="CC156" s="75"/>
      <c r="CD156" s="75"/>
      <c r="CE156" s="75"/>
      <c r="CF156" s="75"/>
      <c r="CG156" s="75"/>
      <c r="CH156" s="75"/>
      <c r="CI156" s="75"/>
      <c r="CJ156" s="75"/>
      <c r="CK156" s="75"/>
      <c r="CL156" s="75"/>
      <c r="CM156" s="75"/>
      <c r="CN156" s="75"/>
      <c r="CO156" s="75"/>
      <c r="CP156" s="75"/>
      <c r="CQ156" s="75"/>
      <c r="CR156" s="75"/>
      <c r="CS156" s="75"/>
      <c r="CT156" s="75"/>
      <c r="CU156" s="75"/>
      <c r="CV156" s="75"/>
      <c r="CW156" s="75"/>
      <c r="CX156" s="75"/>
      <c r="CY156" s="75"/>
      <c r="CZ156" s="75"/>
      <c r="DA156" s="75"/>
      <c r="DB156" s="75"/>
      <c r="DC156" s="75"/>
      <c r="DD156" s="75"/>
    </row>
    <row r="157" spans="1:256" s="75" customFormat="1" ht="13.5" customHeight="1">
      <c r="A157" s="76"/>
      <c r="B157" s="77"/>
      <c r="C157" s="77">
        <v>776</v>
      </c>
      <c r="D157" s="77" t="s">
        <v>15</v>
      </c>
      <c r="E157" s="77"/>
      <c r="F157" s="179"/>
      <c r="G157" s="80"/>
      <c r="H157" s="80">
        <f>SUM(H158:H183)</f>
        <v>0</v>
      </c>
      <c r="I157" s="119"/>
      <c r="J157" s="287"/>
      <c r="K157" s="264"/>
      <c r="L157" s="250"/>
      <c r="M157" s="250"/>
      <c r="N157" s="250"/>
      <c r="O157" s="250"/>
      <c r="P157" s="250"/>
      <c r="Q157" s="250"/>
      <c r="R157" s="250"/>
      <c r="S157" s="250"/>
      <c r="T157" s="250"/>
      <c r="U157" s="250"/>
      <c r="V157" s="250"/>
      <c r="W157" s="250"/>
    </row>
    <row r="158" spans="1:256" s="75" customFormat="1" ht="13.5" customHeight="1">
      <c r="A158" s="69">
        <v>36</v>
      </c>
      <c r="B158" s="71">
        <v>776</v>
      </c>
      <c r="C158" s="190">
        <v>776201812</v>
      </c>
      <c r="D158" s="114" t="s">
        <v>163</v>
      </c>
      <c r="E158" s="191" t="s">
        <v>37</v>
      </c>
      <c r="F158" s="192">
        <f>SUM(F159:F160)</f>
        <v>265.89999999999998</v>
      </c>
      <c r="G158" s="193"/>
      <c r="H158" s="73">
        <f>F158*G158</f>
        <v>0</v>
      </c>
      <c r="I158" s="106" t="s">
        <v>38</v>
      </c>
      <c r="J158" s="273"/>
      <c r="K158" s="250"/>
      <c r="L158" s="250"/>
      <c r="M158" s="250"/>
      <c r="N158" s="261"/>
      <c r="O158" s="250"/>
      <c r="P158" s="250"/>
      <c r="Q158" s="250"/>
      <c r="R158" s="250"/>
      <c r="S158" s="250"/>
      <c r="T158" s="250"/>
      <c r="U158" s="250"/>
      <c r="V158" s="250"/>
      <c r="W158" s="250"/>
    </row>
    <row r="159" spans="1:256" s="12" customFormat="1" ht="27" customHeight="1">
      <c r="A159" s="194"/>
      <c r="B159" s="195"/>
      <c r="C159" s="195"/>
      <c r="D159" s="78" t="s">
        <v>164</v>
      </c>
      <c r="E159" s="195"/>
      <c r="F159" s="196">
        <f>(14.05+13.99+11.35+10.93+13.99+18.38)</f>
        <v>82.69</v>
      </c>
      <c r="G159" s="197"/>
      <c r="H159" s="198"/>
      <c r="I159" s="68"/>
      <c r="J159" s="273"/>
      <c r="K159" s="250"/>
      <c r="L159" s="250"/>
      <c r="M159" s="250"/>
      <c r="N159" s="250"/>
      <c r="O159" s="250"/>
      <c r="P159" s="250"/>
      <c r="Q159" s="250"/>
      <c r="R159" s="250"/>
      <c r="S159" s="250"/>
      <c r="T159" s="250"/>
      <c r="U159" s="250"/>
      <c r="V159" s="250"/>
      <c r="W159" s="250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</row>
    <row r="160" spans="1:256" s="12" customFormat="1" ht="27" customHeight="1">
      <c r="A160" s="194"/>
      <c r="B160" s="195"/>
      <c r="C160" s="195"/>
      <c r="D160" s="78" t="s">
        <v>165</v>
      </c>
      <c r="E160" s="195"/>
      <c r="F160" s="196">
        <f>(20.1+14.06+10.09+19.36+14.05+13.99+11.35+27.26+20.58+13.99+18.38)</f>
        <v>183.20999999999998</v>
      </c>
      <c r="G160" s="197"/>
      <c r="H160" s="198"/>
      <c r="I160" s="68"/>
      <c r="J160" s="273"/>
      <c r="K160" s="250"/>
      <c r="L160" s="250"/>
      <c r="M160" s="250"/>
      <c r="N160" s="250"/>
      <c r="O160" s="250"/>
      <c r="P160" s="250"/>
      <c r="Q160" s="250"/>
      <c r="R160" s="250"/>
      <c r="S160" s="250"/>
      <c r="T160" s="250"/>
      <c r="U160" s="250"/>
      <c r="V160" s="250"/>
      <c r="W160" s="250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</row>
    <row r="161" spans="1:108" s="12" customFormat="1" ht="13.5" customHeight="1">
      <c r="A161" s="69">
        <v>37</v>
      </c>
      <c r="B161" s="71">
        <v>776</v>
      </c>
      <c r="C161" s="190">
        <v>776410811</v>
      </c>
      <c r="D161" s="114" t="s">
        <v>166</v>
      </c>
      <c r="E161" s="191" t="s">
        <v>86</v>
      </c>
      <c r="F161" s="192">
        <f>SUM(F162:F173)</f>
        <v>166.95</v>
      </c>
      <c r="G161" s="193"/>
      <c r="H161" s="73">
        <f>F161*G161</f>
        <v>0</v>
      </c>
      <c r="I161" s="106" t="s">
        <v>38</v>
      </c>
      <c r="J161" s="273"/>
      <c r="K161" s="250"/>
      <c r="L161" s="250"/>
      <c r="M161" s="250"/>
      <c r="N161" s="250"/>
      <c r="O161" s="250"/>
      <c r="P161" s="250"/>
      <c r="Q161" s="250"/>
      <c r="R161" s="250"/>
      <c r="S161" s="250"/>
      <c r="T161" s="250"/>
      <c r="U161" s="250"/>
      <c r="V161" s="250"/>
      <c r="W161" s="250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</row>
    <row r="162" spans="1:108" s="12" customFormat="1" ht="13.5" customHeight="1">
      <c r="A162" s="194"/>
      <c r="B162" s="195"/>
      <c r="C162" s="195"/>
      <c r="D162" s="78" t="s">
        <v>167</v>
      </c>
      <c r="E162" s="195"/>
      <c r="F162" s="196">
        <f>15.5-1*2</f>
        <v>13.5</v>
      </c>
      <c r="G162" s="197"/>
      <c r="H162" s="198"/>
      <c r="I162" s="68"/>
      <c r="J162" s="273"/>
      <c r="K162" s="250"/>
      <c r="L162" s="250"/>
      <c r="M162" s="250"/>
      <c r="N162" s="250"/>
      <c r="O162" s="250"/>
      <c r="P162" s="250"/>
      <c r="Q162" s="250"/>
      <c r="R162" s="250"/>
      <c r="S162" s="250"/>
      <c r="T162" s="250"/>
      <c r="U162" s="250"/>
      <c r="V162" s="250"/>
      <c r="W162" s="250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</row>
    <row r="163" spans="1:108" s="12" customFormat="1" ht="13.5" customHeight="1">
      <c r="A163" s="194"/>
      <c r="B163" s="195"/>
      <c r="C163" s="195"/>
      <c r="D163" s="78" t="s">
        <v>168</v>
      </c>
      <c r="E163" s="195"/>
      <c r="F163" s="196">
        <f>16.3-1*2</f>
        <v>14.3</v>
      </c>
      <c r="G163" s="197"/>
      <c r="H163" s="198"/>
      <c r="I163" s="68"/>
      <c r="J163" s="273"/>
      <c r="K163" s="250"/>
      <c r="L163" s="250"/>
      <c r="M163" s="250"/>
      <c r="N163" s="250"/>
      <c r="O163" s="250"/>
      <c r="P163" s="250"/>
      <c r="Q163" s="250"/>
      <c r="R163" s="250"/>
      <c r="S163" s="250"/>
      <c r="T163" s="250"/>
      <c r="U163" s="250"/>
      <c r="V163" s="250"/>
      <c r="W163" s="250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</row>
    <row r="164" spans="1:108" s="12" customFormat="1" ht="13.5" customHeight="1">
      <c r="A164" s="194"/>
      <c r="B164" s="195"/>
      <c r="C164" s="195"/>
      <c r="D164" s="78" t="s">
        <v>169</v>
      </c>
      <c r="E164" s="195"/>
      <c r="F164" s="196">
        <f>16.75-1</f>
        <v>15.75</v>
      </c>
      <c r="G164" s="197"/>
      <c r="H164" s="198"/>
      <c r="I164" s="68"/>
      <c r="J164" s="273"/>
      <c r="K164" s="250"/>
      <c r="L164" s="250"/>
      <c r="M164" s="250"/>
      <c r="N164" s="250"/>
      <c r="O164" s="250"/>
      <c r="P164" s="250"/>
      <c r="Q164" s="250"/>
      <c r="R164" s="250"/>
      <c r="S164" s="250"/>
      <c r="T164" s="250"/>
      <c r="U164" s="250"/>
      <c r="V164" s="250"/>
      <c r="W164" s="250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</row>
    <row r="165" spans="1:108" s="12" customFormat="1" ht="13.5" customHeight="1">
      <c r="A165" s="194"/>
      <c r="B165" s="195"/>
      <c r="C165" s="195"/>
      <c r="D165" s="78" t="s">
        <v>170</v>
      </c>
      <c r="E165" s="195"/>
      <c r="F165" s="196">
        <f>16.95-1</f>
        <v>15.95</v>
      </c>
      <c r="G165" s="197"/>
      <c r="H165" s="198"/>
      <c r="I165" s="68"/>
      <c r="J165" s="273"/>
      <c r="K165" s="250"/>
      <c r="L165" s="250"/>
      <c r="M165" s="250"/>
      <c r="N165" s="250"/>
      <c r="O165" s="250"/>
      <c r="P165" s="250"/>
      <c r="Q165" s="250"/>
      <c r="R165" s="250"/>
      <c r="S165" s="250"/>
      <c r="T165" s="250"/>
      <c r="U165" s="250"/>
      <c r="V165" s="250"/>
      <c r="W165" s="250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</row>
    <row r="166" spans="1:108" s="12" customFormat="1" ht="13.5" customHeight="1">
      <c r="A166" s="194"/>
      <c r="B166" s="195"/>
      <c r="C166" s="195"/>
      <c r="D166" s="78" t="s">
        <v>171</v>
      </c>
      <c r="E166" s="195"/>
      <c r="F166" s="196">
        <f>18.85-1</f>
        <v>17.850000000000001</v>
      </c>
      <c r="G166" s="197"/>
      <c r="H166" s="198"/>
      <c r="I166" s="68"/>
      <c r="J166" s="273"/>
      <c r="K166" s="250"/>
      <c r="L166" s="250"/>
      <c r="M166" s="250"/>
      <c r="N166" s="250"/>
      <c r="O166" s="250"/>
      <c r="P166" s="250"/>
      <c r="Q166" s="250"/>
      <c r="R166" s="250"/>
      <c r="S166" s="250"/>
      <c r="T166" s="250"/>
      <c r="U166" s="250"/>
      <c r="V166" s="250"/>
      <c r="W166" s="250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</row>
    <row r="167" spans="1:108" s="12" customFormat="1" ht="27" customHeight="1">
      <c r="A167" s="194"/>
      <c r="B167" s="195"/>
      <c r="C167" s="195"/>
      <c r="D167" s="78" t="s">
        <v>172</v>
      </c>
      <c r="E167" s="195"/>
      <c r="F167" s="196">
        <f>13.75-3.5</f>
        <v>10.25</v>
      </c>
      <c r="G167" s="197"/>
      <c r="H167" s="198"/>
      <c r="I167" s="68"/>
      <c r="J167" s="273"/>
      <c r="K167" s="250"/>
      <c r="L167" s="250"/>
      <c r="M167" s="250"/>
      <c r="N167" s="250"/>
      <c r="O167" s="250"/>
      <c r="P167" s="250"/>
      <c r="Q167" s="250"/>
      <c r="R167" s="250"/>
      <c r="S167" s="250"/>
      <c r="T167" s="250"/>
      <c r="U167" s="250"/>
      <c r="V167" s="250"/>
      <c r="W167" s="250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</row>
    <row r="168" spans="1:108" s="12" customFormat="1" ht="13.5" customHeight="1">
      <c r="A168" s="194"/>
      <c r="B168" s="195"/>
      <c r="C168" s="195"/>
      <c r="D168" s="78" t="s">
        <v>173</v>
      </c>
      <c r="E168" s="195"/>
      <c r="F168" s="196">
        <f>(6.05*2+3.25)-1-1.5-1.3</f>
        <v>11.549999999999999</v>
      </c>
      <c r="G168" s="197"/>
      <c r="H168" s="198"/>
      <c r="I168" s="68"/>
      <c r="J168" s="273"/>
      <c r="K168" s="250"/>
      <c r="L168" s="250"/>
      <c r="M168" s="250"/>
      <c r="N168" s="250"/>
      <c r="O168" s="250"/>
      <c r="P168" s="250"/>
      <c r="Q168" s="250"/>
      <c r="R168" s="250"/>
      <c r="S168" s="250"/>
      <c r="T168" s="250"/>
      <c r="U168" s="250"/>
      <c r="V168" s="250"/>
      <c r="W168" s="250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</row>
    <row r="169" spans="1:108" s="12" customFormat="1" ht="13.5" customHeight="1">
      <c r="A169" s="194"/>
      <c r="B169" s="195"/>
      <c r="C169" s="195"/>
      <c r="D169" s="78" t="s">
        <v>174</v>
      </c>
      <c r="E169" s="195"/>
      <c r="F169" s="196">
        <f>17.25-1.35-1*4</f>
        <v>11.9</v>
      </c>
      <c r="G169" s="197"/>
      <c r="H169" s="198"/>
      <c r="I169" s="68"/>
      <c r="J169" s="273"/>
      <c r="K169" s="250"/>
      <c r="L169" s="250"/>
      <c r="M169" s="250"/>
      <c r="N169" s="250"/>
      <c r="O169" s="250"/>
      <c r="P169" s="250"/>
      <c r="Q169" s="250"/>
      <c r="R169" s="250"/>
      <c r="S169" s="250"/>
      <c r="T169" s="250"/>
      <c r="U169" s="250"/>
      <c r="V169" s="250"/>
      <c r="W169" s="250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</row>
    <row r="170" spans="1:108" s="12" customFormat="1" ht="13.5" customHeight="1">
      <c r="A170" s="194"/>
      <c r="B170" s="195"/>
      <c r="C170" s="195"/>
      <c r="D170" s="78" t="s">
        <v>175</v>
      </c>
      <c r="E170" s="195"/>
      <c r="F170" s="196">
        <f>14.1-1.35*2-1-1.4</f>
        <v>8.9999999999999982</v>
      </c>
      <c r="G170" s="197"/>
      <c r="H170" s="198"/>
      <c r="I170" s="68"/>
      <c r="J170" s="273"/>
      <c r="K170" s="250"/>
      <c r="L170" s="250"/>
      <c r="M170" s="250"/>
      <c r="N170" s="250"/>
      <c r="O170" s="250"/>
      <c r="P170" s="250"/>
      <c r="Q170" s="250"/>
      <c r="R170" s="250"/>
      <c r="S170" s="250"/>
      <c r="T170" s="250"/>
      <c r="U170" s="250"/>
      <c r="V170" s="250"/>
      <c r="W170" s="250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</row>
    <row r="171" spans="1:108" s="12" customFormat="1" ht="13.5" customHeight="1">
      <c r="A171" s="194"/>
      <c r="B171" s="195"/>
      <c r="C171" s="195"/>
      <c r="D171" s="78" t="s">
        <v>176</v>
      </c>
      <c r="E171" s="195"/>
      <c r="F171" s="196">
        <f>17.9-1</f>
        <v>16.899999999999999</v>
      </c>
      <c r="G171" s="197"/>
      <c r="H171" s="198"/>
      <c r="I171" s="68"/>
      <c r="J171" s="273"/>
      <c r="K171" s="250"/>
      <c r="L171" s="250"/>
      <c r="M171" s="250"/>
      <c r="N171" s="250"/>
      <c r="O171" s="250"/>
      <c r="P171" s="250"/>
      <c r="Q171" s="250"/>
      <c r="R171" s="250"/>
      <c r="S171" s="250"/>
      <c r="T171" s="250"/>
      <c r="U171" s="250"/>
      <c r="V171" s="250"/>
      <c r="W171" s="250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</row>
    <row r="172" spans="1:108" s="12" customFormat="1" ht="27" customHeight="1">
      <c r="A172" s="194"/>
      <c r="B172" s="195"/>
      <c r="C172" s="195"/>
      <c r="D172" s="78" t="s">
        <v>177</v>
      </c>
      <c r="E172" s="195"/>
      <c r="F172" s="196">
        <f>16.25-1-1.35</f>
        <v>13.9</v>
      </c>
      <c r="G172" s="197"/>
      <c r="H172" s="198"/>
      <c r="I172" s="68"/>
      <c r="J172" s="273"/>
      <c r="K172" s="250"/>
      <c r="L172" s="250"/>
      <c r="M172" s="250"/>
      <c r="N172" s="250"/>
      <c r="O172" s="250"/>
      <c r="P172" s="250"/>
      <c r="Q172" s="250"/>
      <c r="R172" s="250"/>
      <c r="S172" s="250"/>
      <c r="T172" s="250"/>
      <c r="U172" s="250"/>
      <c r="V172" s="250"/>
      <c r="W172" s="250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</row>
    <row r="173" spans="1:108" s="12" customFormat="1" ht="13.5" customHeight="1">
      <c r="A173" s="194"/>
      <c r="B173" s="195"/>
      <c r="C173" s="195"/>
      <c r="D173" s="78" t="s">
        <v>178</v>
      </c>
      <c r="E173" s="195"/>
      <c r="F173" s="196">
        <f>18.45-1-1.35</f>
        <v>16.099999999999998</v>
      </c>
      <c r="G173" s="197"/>
      <c r="H173" s="198"/>
      <c r="I173" s="68"/>
      <c r="J173" s="273"/>
      <c r="K173" s="250"/>
      <c r="L173" s="250"/>
      <c r="M173" s="250"/>
      <c r="N173" s="250"/>
      <c r="O173" s="250"/>
      <c r="P173" s="250"/>
      <c r="Q173" s="250"/>
      <c r="R173" s="250"/>
      <c r="S173" s="250"/>
      <c r="T173" s="250"/>
      <c r="U173" s="250"/>
      <c r="V173" s="250"/>
      <c r="W173" s="250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</row>
    <row r="174" spans="1:108" s="12" customFormat="1" ht="13.5" customHeight="1">
      <c r="A174" s="194"/>
      <c r="B174" s="195"/>
      <c r="C174" s="195"/>
      <c r="D174" s="78" t="s">
        <v>179</v>
      </c>
      <c r="E174" s="195"/>
      <c r="F174" s="196"/>
      <c r="G174" s="197"/>
      <c r="H174" s="198"/>
      <c r="I174" s="68"/>
      <c r="J174" s="250"/>
      <c r="K174" s="261"/>
      <c r="L174" s="250"/>
      <c r="M174" s="250"/>
      <c r="N174" s="250"/>
      <c r="O174" s="250"/>
      <c r="P174" s="250"/>
      <c r="Q174" s="250"/>
      <c r="R174" s="250"/>
      <c r="S174" s="250"/>
      <c r="T174" s="250"/>
      <c r="U174" s="250"/>
      <c r="V174" s="250"/>
      <c r="W174" s="250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</row>
    <row r="175" spans="1:108" s="12" customFormat="1" ht="13.5" customHeight="1">
      <c r="A175" s="69">
        <v>38</v>
      </c>
      <c r="B175" s="71">
        <v>776</v>
      </c>
      <c r="C175" s="190">
        <v>776430811</v>
      </c>
      <c r="D175" s="114" t="s">
        <v>180</v>
      </c>
      <c r="E175" s="191" t="s">
        <v>86</v>
      </c>
      <c r="F175" s="192">
        <f>SUM(F176:F177)</f>
        <v>6.75</v>
      </c>
      <c r="G175" s="193"/>
      <c r="H175" s="73">
        <f>F175*G175</f>
        <v>0</v>
      </c>
      <c r="I175" s="106" t="s">
        <v>38</v>
      </c>
      <c r="J175" s="273"/>
      <c r="K175" s="250"/>
      <c r="L175" s="250"/>
      <c r="M175" s="250"/>
      <c r="N175" s="250"/>
      <c r="O175" s="250"/>
      <c r="P175" s="250"/>
      <c r="Q175" s="250"/>
      <c r="R175" s="250"/>
      <c r="S175" s="250"/>
      <c r="T175" s="250"/>
      <c r="U175" s="250"/>
      <c r="V175" s="250"/>
      <c r="W175" s="250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</row>
    <row r="176" spans="1:108" s="12" customFormat="1" ht="13.5" customHeight="1">
      <c r="A176" s="194"/>
      <c r="B176" s="195"/>
      <c r="C176" s="195"/>
      <c r="D176" s="78" t="s">
        <v>181</v>
      </c>
      <c r="E176" s="195"/>
      <c r="F176" s="196">
        <f>3.25</f>
        <v>3.25</v>
      </c>
      <c r="G176" s="197"/>
      <c r="H176" s="198"/>
      <c r="I176" s="68"/>
      <c r="J176" s="273"/>
      <c r="K176" s="250"/>
      <c r="L176" s="250"/>
      <c r="M176" s="250"/>
      <c r="N176" s="250"/>
      <c r="O176" s="250"/>
      <c r="P176" s="250"/>
      <c r="Q176" s="250"/>
      <c r="R176" s="250"/>
      <c r="S176" s="250"/>
      <c r="T176" s="250"/>
      <c r="U176" s="250"/>
      <c r="V176" s="250"/>
      <c r="W176" s="250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</row>
    <row r="177" spans="1:108" s="12" customFormat="1" ht="13.5" customHeight="1">
      <c r="A177" s="194"/>
      <c r="B177" s="195"/>
      <c r="C177" s="195"/>
      <c r="D177" s="78" t="s">
        <v>182</v>
      </c>
      <c r="E177" s="195"/>
      <c r="F177" s="196">
        <f>3.5</f>
        <v>3.5</v>
      </c>
      <c r="G177" s="197"/>
      <c r="H177" s="198"/>
      <c r="I177" s="68"/>
      <c r="J177" s="273"/>
      <c r="K177" s="250"/>
      <c r="L177" s="250"/>
      <c r="M177" s="250"/>
      <c r="N177" s="250"/>
      <c r="O177" s="250"/>
      <c r="P177" s="250"/>
      <c r="Q177" s="250"/>
      <c r="R177" s="250"/>
      <c r="S177" s="250"/>
      <c r="T177" s="250"/>
      <c r="U177" s="250"/>
      <c r="V177" s="250"/>
      <c r="W177" s="250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</row>
    <row r="178" spans="1:108" s="13" customFormat="1" ht="13.5" customHeight="1">
      <c r="A178" s="69">
        <v>39</v>
      </c>
      <c r="B178" s="71">
        <v>776</v>
      </c>
      <c r="C178" s="190">
        <v>776991821</v>
      </c>
      <c r="D178" s="114" t="s">
        <v>183</v>
      </c>
      <c r="E178" s="191" t="s">
        <v>37</v>
      </c>
      <c r="F178" s="192">
        <f>SUM(F179:F180)</f>
        <v>52.47</v>
      </c>
      <c r="G178" s="193"/>
      <c r="H178" s="73">
        <f>F178*G178</f>
        <v>0</v>
      </c>
      <c r="I178" s="106" t="s">
        <v>38</v>
      </c>
      <c r="J178" s="273"/>
      <c r="K178" s="250"/>
      <c r="L178" s="250"/>
      <c r="M178" s="250"/>
      <c r="N178" s="250"/>
      <c r="O178" s="250"/>
      <c r="P178" s="250"/>
      <c r="Q178" s="250"/>
      <c r="R178" s="250"/>
      <c r="S178" s="250"/>
      <c r="T178" s="250"/>
      <c r="U178" s="250"/>
      <c r="V178" s="250"/>
      <c r="W178" s="250"/>
    </row>
    <row r="179" spans="1:108" s="13" customFormat="1" ht="27" customHeight="1">
      <c r="A179" s="194"/>
      <c r="B179" s="195"/>
      <c r="C179" s="195"/>
      <c r="D179" s="78" t="s">
        <v>184</v>
      </c>
      <c r="E179" s="195"/>
      <c r="F179" s="196">
        <f>20.1</f>
        <v>20.100000000000001</v>
      </c>
      <c r="G179" s="197"/>
      <c r="H179" s="198"/>
      <c r="I179" s="68"/>
      <c r="J179" s="273"/>
      <c r="K179" s="250"/>
      <c r="L179" s="250"/>
      <c r="M179" s="250"/>
      <c r="N179" s="250"/>
      <c r="O179" s="250"/>
      <c r="P179" s="250"/>
      <c r="Q179" s="250"/>
      <c r="R179" s="250"/>
      <c r="S179" s="250"/>
      <c r="T179" s="250"/>
      <c r="U179" s="250"/>
      <c r="V179" s="250"/>
      <c r="W179" s="250"/>
    </row>
    <row r="180" spans="1:108" s="13" customFormat="1" ht="27" customHeight="1">
      <c r="A180" s="194"/>
      <c r="B180" s="195"/>
      <c r="C180" s="195"/>
      <c r="D180" s="78" t="s">
        <v>185</v>
      </c>
      <c r="E180" s="195"/>
      <c r="F180" s="196">
        <f>13.99+18.38</f>
        <v>32.369999999999997</v>
      </c>
      <c r="G180" s="197"/>
      <c r="H180" s="198"/>
      <c r="I180" s="68"/>
      <c r="J180" s="273"/>
      <c r="K180" s="250"/>
      <c r="L180" s="250"/>
      <c r="M180" s="250"/>
      <c r="N180" s="250"/>
      <c r="O180" s="250"/>
      <c r="P180" s="250"/>
      <c r="Q180" s="250"/>
      <c r="R180" s="250"/>
      <c r="S180" s="250"/>
      <c r="T180" s="250"/>
      <c r="U180" s="250"/>
      <c r="V180" s="250"/>
      <c r="W180" s="250"/>
    </row>
    <row r="181" spans="1:108" s="8" customFormat="1" ht="13.5" customHeight="1">
      <c r="A181" s="88">
        <v>40</v>
      </c>
      <c r="B181" s="91" t="s">
        <v>126</v>
      </c>
      <c r="C181" s="91" t="s">
        <v>138</v>
      </c>
      <c r="D181" s="91" t="s">
        <v>139</v>
      </c>
      <c r="E181" s="91" t="s">
        <v>129</v>
      </c>
      <c r="F181" s="92">
        <f>F182</f>
        <v>10</v>
      </c>
      <c r="G181" s="94"/>
      <c r="H181" s="94">
        <f>F181*G181</f>
        <v>0</v>
      </c>
      <c r="I181" s="74" t="s">
        <v>38</v>
      </c>
      <c r="J181" s="272"/>
      <c r="K181" s="250"/>
      <c r="L181" s="250"/>
      <c r="M181" s="250"/>
      <c r="N181" s="250"/>
      <c r="O181" s="250"/>
      <c r="P181" s="250"/>
      <c r="Q181" s="250"/>
      <c r="R181" s="270"/>
      <c r="S181" s="250"/>
      <c r="T181" s="250"/>
      <c r="U181" s="250"/>
      <c r="V181" s="250"/>
      <c r="W181" s="250"/>
      <c r="X181" s="75"/>
      <c r="Y181" s="75"/>
      <c r="Z181" s="75"/>
      <c r="AA181" s="75"/>
      <c r="AB181" s="75"/>
      <c r="AC181" s="75"/>
      <c r="AD181" s="75"/>
      <c r="AE181" s="75"/>
      <c r="AF181" s="75"/>
      <c r="AG181" s="75"/>
      <c r="AH181" s="75"/>
      <c r="AI181" s="75"/>
      <c r="AJ181" s="75"/>
      <c r="AK181" s="75"/>
      <c r="AL181" s="75"/>
      <c r="AM181" s="75"/>
      <c r="AN181" s="75"/>
      <c r="AO181" s="75"/>
      <c r="AP181" s="75"/>
      <c r="AQ181" s="75"/>
      <c r="AR181" s="75"/>
      <c r="AS181" s="75"/>
      <c r="AT181" s="75"/>
      <c r="AU181" s="75"/>
      <c r="AV181" s="75"/>
      <c r="AW181" s="75"/>
      <c r="AX181" s="75"/>
      <c r="AY181" s="75"/>
      <c r="AZ181" s="75"/>
      <c r="BA181" s="75"/>
      <c r="BB181" s="75"/>
      <c r="BC181" s="75"/>
      <c r="BD181" s="75"/>
      <c r="BE181" s="75"/>
      <c r="BF181" s="75"/>
      <c r="BG181" s="75"/>
      <c r="BH181" s="75"/>
      <c r="BI181" s="75"/>
      <c r="BJ181" s="75"/>
      <c r="BK181" s="75"/>
      <c r="BL181" s="75"/>
      <c r="BM181" s="75"/>
      <c r="BN181" s="75"/>
      <c r="BO181" s="75"/>
      <c r="BP181" s="75"/>
      <c r="BQ181" s="75"/>
      <c r="BR181" s="75"/>
      <c r="BS181" s="75"/>
      <c r="BT181" s="75"/>
      <c r="BU181" s="75"/>
      <c r="BV181" s="75"/>
      <c r="BW181" s="75"/>
      <c r="BX181" s="75"/>
      <c r="BY181" s="75"/>
      <c r="BZ181" s="75"/>
      <c r="CA181" s="75"/>
      <c r="CB181" s="75"/>
      <c r="CC181" s="75"/>
      <c r="CD181" s="75"/>
      <c r="CE181" s="75"/>
      <c r="CF181" s="75"/>
      <c r="CG181" s="75"/>
      <c r="CH181" s="75"/>
      <c r="CI181" s="75"/>
      <c r="CJ181" s="75"/>
      <c r="CK181" s="75"/>
      <c r="CL181" s="75"/>
      <c r="CM181" s="75"/>
      <c r="CN181" s="75"/>
      <c r="CO181" s="75"/>
      <c r="CP181" s="75"/>
      <c r="CQ181" s="75"/>
      <c r="CR181" s="75"/>
      <c r="CS181" s="75"/>
      <c r="CT181" s="75"/>
      <c r="CU181" s="75"/>
      <c r="CV181" s="75"/>
      <c r="CW181" s="75"/>
      <c r="CX181" s="75"/>
      <c r="CY181" s="75"/>
      <c r="CZ181" s="75"/>
      <c r="DA181" s="75"/>
      <c r="DB181" s="75"/>
      <c r="DC181" s="75"/>
      <c r="DD181" s="75"/>
    </row>
    <row r="182" spans="1:108" s="8" customFormat="1" ht="13.5" customHeight="1">
      <c r="A182" s="180"/>
      <c r="B182" s="181"/>
      <c r="C182" s="181"/>
      <c r="D182" s="127" t="s">
        <v>186</v>
      </c>
      <c r="E182" s="181"/>
      <c r="F182" s="182">
        <v>10</v>
      </c>
      <c r="G182" s="183"/>
      <c r="H182" s="94"/>
      <c r="I182" s="170"/>
      <c r="J182" s="272"/>
      <c r="K182" s="250"/>
      <c r="L182" s="250"/>
      <c r="M182" s="250"/>
      <c r="N182" s="250"/>
      <c r="O182" s="250"/>
      <c r="P182" s="250"/>
      <c r="Q182" s="250"/>
      <c r="R182" s="270"/>
      <c r="S182" s="250"/>
      <c r="T182" s="250"/>
      <c r="U182" s="250"/>
      <c r="V182" s="250"/>
      <c r="W182" s="250"/>
      <c r="X182" s="75"/>
      <c r="Y182" s="75"/>
      <c r="Z182" s="75"/>
      <c r="AA182" s="75"/>
      <c r="AB182" s="75"/>
      <c r="AC182" s="75"/>
      <c r="AD182" s="75"/>
      <c r="AE182" s="75"/>
      <c r="AF182" s="75"/>
      <c r="AG182" s="75"/>
      <c r="AH182" s="75"/>
      <c r="AI182" s="75"/>
      <c r="AJ182" s="75"/>
      <c r="AK182" s="75"/>
      <c r="AL182" s="75"/>
      <c r="AM182" s="75"/>
      <c r="AN182" s="75"/>
      <c r="AO182" s="75"/>
      <c r="AP182" s="75"/>
      <c r="AQ182" s="75"/>
      <c r="AR182" s="75"/>
      <c r="AS182" s="75"/>
      <c r="AT182" s="75"/>
      <c r="AU182" s="75"/>
      <c r="AV182" s="75"/>
      <c r="AW182" s="75"/>
      <c r="AX182" s="75"/>
      <c r="AY182" s="75"/>
      <c r="AZ182" s="75"/>
      <c r="BA182" s="75"/>
      <c r="BB182" s="75"/>
      <c r="BC182" s="75"/>
      <c r="BD182" s="75"/>
      <c r="BE182" s="75"/>
      <c r="BF182" s="75"/>
      <c r="BG182" s="75"/>
      <c r="BH182" s="75"/>
      <c r="BI182" s="75"/>
      <c r="BJ182" s="75"/>
      <c r="BK182" s="75"/>
      <c r="BL182" s="75"/>
      <c r="BM182" s="75"/>
      <c r="BN182" s="75"/>
      <c r="BO182" s="75"/>
      <c r="BP182" s="75"/>
      <c r="BQ182" s="75"/>
      <c r="BR182" s="75"/>
      <c r="BS182" s="75"/>
      <c r="BT182" s="75"/>
      <c r="BU182" s="75"/>
      <c r="BV182" s="75"/>
      <c r="BW182" s="75"/>
      <c r="BX182" s="75"/>
      <c r="BY182" s="75"/>
      <c r="BZ182" s="75"/>
      <c r="CA182" s="75"/>
      <c r="CB182" s="75"/>
      <c r="CC182" s="75"/>
      <c r="CD182" s="75"/>
      <c r="CE182" s="75"/>
      <c r="CF182" s="75"/>
      <c r="CG182" s="75"/>
      <c r="CH182" s="75"/>
      <c r="CI182" s="75"/>
      <c r="CJ182" s="75"/>
      <c r="CK182" s="75"/>
      <c r="CL182" s="75"/>
      <c r="CM182" s="75"/>
      <c r="CN182" s="75"/>
      <c r="CO182" s="75"/>
      <c r="CP182" s="75"/>
      <c r="CQ182" s="75"/>
      <c r="CR182" s="75"/>
      <c r="CS182" s="75"/>
      <c r="CT182" s="75"/>
      <c r="CU182" s="75"/>
      <c r="CV182" s="75"/>
      <c r="CW182" s="75"/>
      <c r="CX182" s="75"/>
      <c r="CY182" s="75"/>
      <c r="CZ182" s="75"/>
      <c r="DA182" s="75"/>
      <c r="DB182" s="75"/>
      <c r="DC182" s="75"/>
      <c r="DD182" s="75"/>
    </row>
    <row r="183" spans="1:108" s="8" customFormat="1" ht="13.5" customHeight="1">
      <c r="A183" s="180"/>
      <c r="B183" s="181"/>
      <c r="C183" s="181"/>
      <c r="D183" s="127" t="s">
        <v>141</v>
      </c>
      <c r="E183" s="181"/>
      <c r="F183" s="182"/>
      <c r="G183" s="183"/>
      <c r="H183" s="94"/>
      <c r="I183" s="170"/>
      <c r="J183" s="272"/>
      <c r="K183" s="250"/>
      <c r="L183" s="250"/>
      <c r="M183" s="250"/>
      <c r="N183" s="250"/>
      <c r="O183" s="250"/>
      <c r="P183" s="250"/>
      <c r="Q183" s="250"/>
      <c r="R183" s="270"/>
      <c r="S183" s="250"/>
      <c r="T183" s="250"/>
      <c r="U183" s="250"/>
      <c r="V183" s="250"/>
      <c r="W183" s="250"/>
      <c r="X183" s="75"/>
      <c r="Y183" s="75"/>
      <c r="Z183" s="75"/>
      <c r="AA183" s="75"/>
      <c r="AB183" s="75"/>
      <c r="AC183" s="75"/>
      <c r="AD183" s="75"/>
      <c r="AE183" s="75"/>
      <c r="AF183" s="75"/>
      <c r="AG183" s="75"/>
      <c r="AH183" s="75"/>
      <c r="AI183" s="75"/>
      <c r="AJ183" s="75"/>
      <c r="AK183" s="75"/>
      <c r="AL183" s="75"/>
      <c r="AM183" s="75"/>
      <c r="AN183" s="75"/>
      <c r="AO183" s="75"/>
      <c r="AP183" s="75"/>
      <c r="AQ183" s="75"/>
      <c r="AR183" s="75"/>
      <c r="AS183" s="75"/>
      <c r="AT183" s="75"/>
      <c r="AU183" s="75"/>
      <c r="AV183" s="75"/>
      <c r="AW183" s="75"/>
      <c r="AX183" s="75"/>
      <c r="AY183" s="75"/>
      <c r="AZ183" s="75"/>
      <c r="BA183" s="75"/>
      <c r="BB183" s="75"/>
      <c r="BC183" s="75"/>
      <c r="BD183" s="75"/>
      <c r="BE183" s="75"/>
      <c r="BF183" s="75"/>
      <c r="BG183" s="75"/>
      <c r="BH183" s="75"/>
      <c r="BI183" s="75"/>
      <c r="BJ183" s="75"/>
      <c r="BK183" s="75"/>
      <c r="BL183" s="75"/>
      <c r="BM183" s="75"/>
      <c r="BN183" s="75"/>
      <c r="BO183" s="75"/>
      <c r="BP183" s="75"/>
      <c r="BQ183" s="75"/>
      <c r="BR183" s="75"/>
      <c r="BS183" s="75"/>
      <c r="BT183" s="75"/>
      <c r="BU183" s="75"/>
      <c r="BV183" s="75"/>
      <c r="BW183" s="75"/>
      <c r="BX183" s="75"/>
      <c r="BY183" s="75"/>
      <c r="BZ183" s="75"/>
      <c r="CA183" s="75"/>
      <c r="CB183" s="75"/>
      <c r="CC183" s="75"/>
      <c r="CD183" s="75"/>
      <c r="CE183" s="75"/>
      <c r="CF183" s="75"/>
      <c r="CG183" s="75"/>
      <c r="CH183" s="75"/>
      <c r="CI183" s="75"/>
      <c r="CJ183" s="75"/>
      <c r="CK183" s="75"/>
      <c r="CL183" s="75"/>
      <c r="CM183" s="75"/>
      <c r="CN183" s="75"/>
      <c r="CO183" s="75"/>
      <c r="CP183" s="75"/>
      <c r="CQ183" s="75"/>
      <c r="CR183" s="75"/>
      <c r="CS183" s="75"/>
      <c r="CT183" s="75"/>
      <c r="CU183" s="75"/>
      <c r="CV183" s="75"/>
      <c r="CW183" s="75"/>
      <c r="CX183" s="75"/>
      <c r="CY183" s="75"/>
      <c r="CZ183" s="75"/>
      <c r="DA183" s="75"/>
      <c r="DB183" s="75"/>
      <c r="DC183" s="75"/>
      <c r="DD183" s="75"/>
    </row>
    <row r="184" spans="1:108" s="48" customFormat="1" ht="13.5" customHeight="1">
      <c r="A184" s="166"/>
      <c r="B184" s="167"/>
      <c r="C184" s="167">
        <v>787</v>
      </c>
      <c r="D184" s="167" t="s">
        <v>16</v>
      </c>
      <c r="E184" s="167"/>
      <c r="F184" s="168"/>
      <c r="G184" s="169"/>
      <c r="H184" s="169">
        <f>SUM(H185:H189)</f>
        <v>0</v>
      </c>
      <c r="I184" s="199"/>
      <c r="J184" s="41"/>
      <c r="K184" s="172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F184" s="41"/>
      <c r="AG184" s="41"/>
      <c r="AH184" s="41"/>
      <c r="AI184" s="41"/>
      <c r="AJ184" s="41"/>
      <c r="AK184" s="41"/>
      <c r="AL184" s="41"/>
      <c r="AM184" s="41"/>
      <c r="AN184" s="41"/>
      <c r="AO184" s="41"/>
      <c r="AP184" s="41"/>
      <c r="AQ184" s="41"/>
      <c r="AR184" s="41"/>
      <c r="AS184" s="41"/>
      <c r="AT184" s="41"/>
      <c r="AU184" s="41"/>
      <c r="AV184" s="41"/>
      <c r="AW184" s="41"/>
      <c r="AX184" s="41"/>
      <c r="AY184" s="41"/>
      <c r="AZ184" s="41"/>
      <c r="BA184" s="41"/>
      <c r="BB184" s="41"/>
      <c r="BC184" s="41"/>
      <c r="BD184" s="41"/>
      <c r="BE184" s="41"/>
      <c r="BF184" s="41"/>
      <c r="BG184" s="41"/>
      <c r="BH184" s="41"/>
      <c r="BI184" s="41"/>
      <c r="BJ184" s="41"/>
      <c r="BK184" s="41"/>
      <c r="BL184" s="41"/>
      <c r="BM184" s="41"/>
      <c r="BN184" s="41"/>
      <c r="BO184" s="41"/>
      <c r="BP184" s="41"/>
      <c r="BQ184" s="41"/>
      <c r="BR184" s="41"/>
      <c r="BS184" s="41"/>
      <c r="BT184" s="41"/>
      <c r="BU184" s="41"/>
      <c r="BV184" s="41"/>
      <c r="BW184" s="41"/>
      <c r="BX184" s="41"/>
      <c r="BY184" s="41"/>
      <c r="BZ184" s="41"/>
      <c r="CA184" s="41"/>
      <c r="CB184" s="41"/>
      <c r="CC184" s="41"/>
      <c r="CD184" s="41"/>
      <c r="CE184" s="41"/>
      <c r="CF184" s="41"/>
      <c r="CG184" s="41"/>
      <c r="CH184" s="41"/>
      <c r="CI184" s="41"/>
      <c r="CJ184" s="41"/>
      <c r="CK184" s="41"/>
      <c r="CL184" s="41"/>
      <c r="CM184" s="41"/>
      <c r="CN184" s="41"/>
      <c r="CO184" s="41"/>
      <c r="CP184" s="41"/>
      <c r="CQ184" s="41"/>
      <c r="CR184" s="41"/>
      <c r="CS184" s="41"/>
      <c r="CT184" s="41"/>
      <c r="CU184" s="41"/>
      <c r="CV184" s="41"/>
      <c r="CW184" s="41"/>
      <c r="CX184" s="41"/>
      <c r="CY184" s="41"/>
      <c r="CZ184" s="41"/>
      <c r="DA184" s="41"/>
      <c r="DB184" s="41"/>
      <c r="DC184" s="41"/>
      <c r="DD184" s="41"/>
    </row>
    <row r="185" spans="1:108" s="48" customFormat="1" ht="13.5" customHeight="1">
      <c r="A185" s="88">
        <v>41</v>
      </c>
      <c r="B185" s="200">
        <v>787</v>
      </c>
      <c r="C185" s="201" t="s">
        <v>187</v>
      </c>
      <c r="D185" s="202" t="s">
        <v>188</v>
      </c>
      <c r="E185" s="203" t="s">
        <v>37</v>
      </c>
      <c r="F185" s="204">
        <f>SUM(F186:F186)</f>
        <v>6.5096000000000007</v>
      </c>
      <c r="G185" s="205"/>
      <c r="H185" s="205">
        <f>F185*G185</f>
        <v>0</v>
      </c>
      <c r="I185" s="206" t="s">
        <v>144</v>
      </c>
      <c r="J185" s="99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F185" s="41"/>
      <c r="AG185" s="41"/>
      <c r="AH185" s="41"/>
      <c r="AI185" s="41"/>
      <c r="AJ185" s="41"/>
      <c r="AK185" s="41"/>
      <c r="AL185" s="41"/>
      <c r="AM185" s="41"/>
      <c r="AN185" s="41"/>
      <c r="AO185" s="41"/>
      <c r="AP185" s="41"/>
      <c r="AQ185" s="41"/>
      <c r="AR185" s="41"/>
      <c r="AS185" s="41"/>
      <c r="AT185" s="41"/>
      <c r="AU185" s="41"/>
      <c r="AV185" s="41"/>
      <c r="AW185" s="41"/>
      <c r="AX185" s="41"/>
      <c r="AY185" s="41"/>
      <c r="AZ185" s="41"/>
      <c r="BA185" s="41"/>
      <c r="BB185" s="41"/>
      <c r="BC185" s="41"/>
      <c r="BD185" s="41"/>
      <c r="BE185" s="41"/>
      <c r="BF185" s="41"/>
      <c r="BG185" s="41"/>
      <c r="BH185" s="41"/>
      <c r="BI185" s="41"/>
      <c r="BJ185" s="41"/>
      <c r="BK185" s="41"/>
      <c r="BL185" s="41"/>
      <c r="BM185" s="41"/>
      <c r="BN185" s="41"/>
      <c r="BO185" s="41"/>
      <c r="BP185" s="41"/>
      <c r="BQ185" s="41"/>
      <c r="BR185" s="41"/>
      <c r="BS185" s="41"/>
      <c r="BT185" s="41"/>
      <c r="BU185" s="41"/>
      <c r="BV185" s="41"/>
      <c r="BW185" s="41"/>
      <c r="BX185" s="41"/>
      <c r="BY185" s="41"/>
      <c r="BZ185" s="41"/>
      <c r="CA185" s="41"/>
      <c r="CB185" s="41"/>
      <c r="CC185" s="41"/>
      <c r="CD185" s="41"/>
      <c r="CE185" s="41"/>
      <c r="CF185" s="41"/>
      <c r="CG185" s="41"/>
      <c r="CH185" s="41"/>
      <c r="CI185" s="41"/>
      <c r="CJ185" s="41"/>
      <c r="CK185" s="41"/>
      <c r="CL185" s="41"/>
      <c r="CM185" s="41"/>
      <c r="CN185" s="41"/>
      <c r="CO185" s="41"/>
      <c r="CP185" s="41"/>
      <c r="CQ185" s="41"/>
      <c r="CR185" s="41"/>
      <c r="CS185" s="41"/>
      <c r="CT185" s="41"/>
      <c r="CU185" s="41"/>
      <c r="CV185" s="41"/>
      <c r="CW185" s="41"/>
      <c r="CX185" s="41"/>
      <c r="CY185" s="41"/>
      <c r="CZ185" s="41"/>
      <c r="DA185" s="41"/>
      <c r="DB185" s="41"/>
      <c r="DC185" s="41"/>
      <c r="DD185" s="41"/>
    </row>
    <row r="186" spans="1:108" s="48" customFormat="1" ht="13.5" customHeight="1">
      <c r="A186" s="207"/>
      <c r="B186" s="200"/>
      <c r="C186" s="201"/>
      <c r="D186" s="127" t="s">
        <v>189</v>
      </c>
      <c r="E186" s="203"/>
      <c r="F186" s="182">
        <f>(2.06*1.58)*2</f>
        <v>6.5096000000000007</v>
      </c>
      <c r="G186" s="205"/>
      <c r="H186" s="205"/>
      <c r="I186" s="206"/>
      <c r="J186" s="172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F186" s="41"/>
      <c r="AG186" s="41"/>
      <c r="AH186" s="41"/>
      <c r="AI186" s="41"/>
      <c r="AJ186" s="41"/>
      <c r="AK186" s="41"/>
      <c r="AL186" s="41"/>
      <c r="AM186" s="41"/>
      <c r="AN186" s="41"/>
      <c r="AO186" s="41"/>
      <c r="AP186" s="41"/>
      <c r="AQ186" s="41"/>
      <c r="AR186" s="41"/>
      <c r="AS186" s="41"/>
      <c r="AT186" s="41"/>
      <c r="AU186" s="41"/>
      <c r="AV186" s="41"/>
      <c r="AW186" s="41"/>
      <c r="AX186" s="41"/>
      <c r="AY186" s="41"/>
      <c r="AZ186" s="41"/>
      <c r="BA186" s="41"/>
      <c r="BB186" s="41"/>
      <c r="BC186" s="41"/>
      <c r="BD186" s="41"/>
      <c r="BE186" s="41"/>
      <c r="BF186" s="41"/>
      <c r="BG186" s="41"/>
      <c r="BH186" s="41"/>
      <c r="BI186" s="41"/>
      <c r="BJ186" s="41"/>
      <c r="BK186" s="41"/>
      <c r="BL186" s="41"/>
      <c r="BM186" s="41"/>
      <c r="BN186" s="41"/>
      <c r="BO186" s="41"/>
      <c r="BP186" s="41"/>
      <c r="BQ186" s="41"/>
      <c r="BR186" s="41"/>
      <c r="BS186" s="41"/>
      <c r="BT186" s="41"/>
      <c r="BU186" s="41"/>
      <c r="BV186" s="41"/>
      <c r="BW186" s="41"/>
      <c r="BX186" s="41"/>
      <c r="BY186" s="41"/>
      <c r="BZ186" s="41"/>
      <c r="CA186" s="41"/>
      <c r="CB186" s="41"/>
      <c r="CC186" s="41"/>
      <c r="CD186" s="41"/>
      <c r="CE186" s="41"/>
      <c r="CF186" s="41"/>
      <c r="CG186" s="41"/>
      <c r="CH186" s="41"/>
      <c r="CI186" s="41"/>
      <c r="CJ186" s="41"/>
      <c r="CK186" s="41"/>
      <c r="CL186" s="41"/>
      <c r="CM186" s="41"/>
      <c r="CN186" s="41"/>
      <c r="CO186" s="41"/>
      <c r="CP186" s="41"/>
      <c r="CQ186" s="41"/>
      <c r="CR186" s="41"/>
      <c r="CS186" s="41"/>
      <c r="CT186" s="41"/>
      <c r="CU186" s="41"/>
      <c r="CV186" s="41"/>
      <c r="CW186" s="41"/>
      <c r="CX186" s="41"/>
      <c r="CY186" s="41"/>
      <c r="CZ186" s="41"/>
      <c r="DA186" s="41"/>
      <c r="DB186" s="41"/>
      <c r="DC186" s="41"/>
      <c r="DD186" s="41"/>
    </row>
    <row r="187" spans="1:108" s="8" customFormat="1" ht="13.5" customHeight="1">
      <c r="A187" s="88">
        <v>42</v>
      </c>
      <c r="B187" s="91" t="s">
        <v>126</v>
      </c>
      <c r="C187" s="91" t="s">
        <v>138</v>
      </c>
      <c r="D187" s="91" t="s">
        <v>139</v>
      </c>
      <c r="E187" s="91" t="s">
        <v>129</v>
      </c>
      <c r="F187" s="92">
        <f>F188</f>
        <v>0.5</v>
      </c>
      <c r="G187" s="94"/>
      <c r="H187" s="94">
        <f>F187*G187</f>
        <v>0</v>
      </c>
      <c r="I187" s="74" t="s">
        <v>38</v>
      </c>
      <c r="J187" s="272"/>
      <c r="K187" s="250"/>
      <c r="L187" s="250"/>
      <c r="M187" s="250"/>
      <c r="N187" s="250"/>
      <c r="O187" s="250"/>
      <c r="P187" s="250"/>
      <c r="Q187" s="250"/>
      <c r="R187" s="270"/>
      <c r="S187" s="250"/>
      <c r="T187" s="250"/>
      <c r="U187" s="250"/>
      <c r="V187" s="250"/>
      <c r="W187" s="250"/>
      <c r="X187" s="75"/>
      <c r="Y187" s="75"/>
      <c r="Z187" s="75"/>
      <c r="AA187" s="75"/>
      <c r="AB187" s="75"/>
      <c r="AC187" s="75"/>
      <c r="AD187" s="75"/>
      <c r="AE187" s="75"/>
      <c r="AF187" s="75"/>
      <c r="AG187" s="75"/>
      <c r="AH187" s="75"/>
      <c r="AI187" s="75"/>
      <c r="AJ187" s="75"/>
      <c r="AK187" s="75"/>
      <c r="AL187" s="75"/>
      <c r="AM187" s="75"/>
      <c r="AN187" s="75"/>
      <c r="AO187" s="75"/>
      <c r="AP187" s="75"/>
      <c r="AQ187" s="75"/>
      <c r="AR187" s="75"/>
      <c r="AS187" s="75"/>
      <c r="AT187" s="75"/>
      <c r="AU187" s="75"/>
      <c r="AV187" s="75"/>
      <c r="AW187" s="75"/>
      <c r="AX187" s="75"/>
      <c r="AY187" s="75"/>
      <c r="AZ187" s="75"/>
      <c r="BA187" s="75"/>
      <c r="BB187" s="75"/>
      <c r="BC187" s="75"/>
      <c r="BD187" s="75"/>
      <c r="BE187" s="75"/>
      <c r="BF187" s="75"/>
      <c r="BG187" s="75"/>
      <c r="BH187" s="75"/>
      <c r="BI187" s="75"/>
      <c r="BJ187" s="75"/>
      <c r="BK187" s="75"/>
      <c r="BL187" s="75"/>
      <c r="BM187" s="75"/>
      <c r="BN187" s="75"/>
      <c r="BO187" s="75"/>
      <c r="BP187" s="75"/>
      <c r="BQ187" s="75"/>
      <c r="BR187" s="75"/>
      <c r="BS187" s="75"/>
      <c r="BT187" s="75"/>
      <c r="BU187" s="75"/>
      <c r="BV187" s="75"/>
      <c r="BW187" s="75"/>
      <c r="BX187" s="75"/>
      <c r="BY187" s="75"/>
      <c r="BZ187" s="75"/>
      <c r="CA187" s="75"/>
      <c r="CB187" s="75"/>
      <c r="CC187" s="75"/>
      <c r="CD187" s="75"/>
      <c r="CE187" s="75"/>
      <c r="CF187" s="75"/>
      <c r="CG187" s="75"/>
      <c r="CH187" s="75"/>
      <c r="CI187" s="75"/>
      <c r="CJ187" s="75"/>
      <c r="CK187" s="75"/>
      <c r="CL187" s="75"/>
      <c r="CM187" s="75"/>
      <c r="CN187" s="75"/>
      <c r="CO187" s="75"/>
      <c r="CP187" s="75"/>
      <c r="CQ187" s="75"/>
      <c r="CR187" s="75"/>
      <c r="CS187" s="75"/>
      <c r="CT187" s="75"/>
      <c r="CU187" s="75"/>
      <c r="CV187" s="75"/>
      <c r="CW187" s="75"/>
      <c r="CX187" s="75"/>
      <c r="CY187" s="75"/>
      <c r="CZ187" s="75"/>
      <c r="DA187" s="75"/>
      <c r="DB187" s="75"/>
      <c r="DC187" s="75"/>
      <c r="DD187" s="75"/>
    </row>
    <row r="188" spans="1:108" s="8" customFormat="1" ht="13.5" customHeight="1">
      <c r="A188" s="180"/>
      <c r="B188" s="181"/>
      <c r="C188" s="181"/>
      <c r="D188" s="127" t="s">
        <v>190</v>
      </c>
      <c r="E188" s="181"/>
      <c r="F188" s="182">
        <v>0.5</v>
      </c>
      <c r="G188" s="183"/>
      <c r="H188" s="94"/>
      <c r="I188" s="170"/>
      <c r="J188" s="272"/>
      <c r="K188" s="250"/>
      <c r="L188" s="250"/>
      <c r="M188" s="250"/>
      <c r="N188" s="250"/>
      <c r="O188" s="250"/>
      <c r="P188" s="250"/>
      <c r="Q188" s="250"/>
      <c r="R188" s="270"/>
      <c r="S188" s="250"/>
      <c r="T188" s="250"/>
      <c r="U188" s="250"/>
      <c r="V188" s="250"/>
      <c r="W188" s="250"/>
      <c r="X188" s="75"/>
      <c r="Y188" s="75"/>
      <c r="Z188" s="75"/>
      <c r="AA188" s="75"/>
      <c r="AB188" s="75"/>
      <c r="AC188" s="75"/>
      <c r="AD188" s="75"/>
      <c r="AE188" s="75"/>
      <c r="AF188" s="75"/>
      <c r="AG188" s="75"/>
      <c r="AH188" s="75"/>
      <c r="AI188" s="75"/>
      <c r="AJ188" s="75"/>
      <c r="AK188" s="75"/>
      <c r="AL188" s="75"/>
      <c r="AM188" s="75"/>
      <c r="AN188" s="75"/>
      <c r="AO188" s="75"/>
      <c r="AP188" s="75"/>
      <c r="AQ188" s="75"/>
      <c r="AR188" s="75"/>
      <c r="AS188" s="75"/>
      <c r="AT188" s="75"/>
      <c r="AU188" s="75"/>
      <c r="AV188" s="75"/>
      <c r="AW188" s="75"/>
      <c r="AX188" s="75"/>
      <c r="AY188" s="75"/>
      <c r="AZ188" s="75"/>
      <c r="BA188" s="75"/>
      <c r="BB188" s="75"/>
      <c r="BC188" s="75"/>
      <c r="BD188" s="75"/>
      <c r="BE188" s="75"/>
      <c r="BF188" s="75"/>
      <c r="BG188" s="75"/>
      <c r="BH188" s="75"/>
      <c r="BI188" s="75"/>
      <c r="BJ188" s="75"/>
      <c r="BK188" s="75"/>
      <c r="BL188" s="75"/>
      <c r="BM188" s="75"/>
      <c r="BN188" s="75"/>
      <c r="BO188" s="75"/>
      <c r="BP188" s="75"/>
      <c r="BQ188" s="75"/>
      <c r="BR188" s="75"/>
      <c r="BS188" s="75"/>
      <c r="BT188" s="75"/>
      <c r="BU188" s="75"/>
      <c r="BV188" s="75"/>
      <c r="BW188" s="75"/>
      <c r="BX188" s="75"/>
      <c r="BY188" s="75"/>
      <c r="BZ188" s="75"/>
      <c r="CA188" s="75"/>
      <c r="CB188" s="75"/>
      <c r="CC188" s="75"/>
      <c r="CD188" s="75"/>
      <c r="CE188" s="75"/>
      <c r="CF188" s="75"/>
      <c r="CG188" s="75"/>
      <c r="CH188" s="75"/>
      <c r="CI188" s="75"/>
      <c r="CJ188" s="75"/>
      <c r="CK188" s="75"/>
      <c r="CL188" s="75"/>
      <c r="CM188" s="75"/>
      <c r="CN188" s="75"/>
      <c r="CO188" s="75"/>
      <c r="CP188" s="75"/>
      <c r="CQ188" s="75"/>
      <c r="CR188" s="75"/>
      <c r="CS188" s="75"/>
      <c r="CT188" s="75"/>
      <c r="CU188" s="75"/>
      <c r="CV188" s="75"/>
      <c r="CW188" s="75"/>
      <c r="CX188" s="75"/>
      <c r="CY188" s="75"/>
      <c r="CZ188" s="75"/>
      <c r="DA188" s="75"/>
      <c r="DB188" s="75"/>
      <c r="DC188" s="75"/>
      <c r="DD188" s="75"/>
    </row>
    <row r="189" spans="1:108" s="8" customFormat="1" ht="13.5" customHeight="1">
      <c r="A189" s="180"/>
      <c r="B189" s="181"/>
      <c r="C189" s="181"/>
      <c r="D189" s="127" t="s">
        <v>141</v>
      </c>
      <c r="E189" s="181"/>
      <c r="F189" s="182"/>
      <c r="G189" s="183"/>
      <c r="H189" s="94"/>
      <c r="I189" s="170"/>
      <c r="J189" s="272"/>
      <c r="K189" s="250"/>
      <c r="L189" s="250"/>
      <c r="M189" s="250"/>
      <c r="N189" s="250"/>
      <c r="O189" s="250"/>
      <c r="P189" s="250"/>
      <c r="Q189" s="250"/>
      <c r="R189" s="270"/>
      <c r="S189" s="250"/>
      <c r="T189" s="250"/>
      <c r="U189" s="250"/>
      <c r="V189" s="250"/>
      <c r="W189" s="250"/>
      <c r="X189" s="75"/>
      <c r="Y189" s="75"/>
      <c r="Z189" s="75"/>
      <c r="AA189" s="75"/>
      <c r="AB189" s="75"/>
      <c r="AC189" s="75"/>
      <c r="AD189" s="75"/>
      <c r="AE189" s="75"/>
      <c r="AF189" s="75"/>
      <c r="AG189" s="75"/>
      <c r="AH189" s="75"/>
      <c r="AI189" s="75"/>
      <c r="AJ189" s="75"/>
      <c r="AK189" s="75"/>
      <c r="AL189" s="75"/>
      <c r="AM189" s="75"/>
      <c r="AN189" s="75"/>
      <c r="AO189" s="75"/>
      <c r="AP189" s="75"/>
      <c r="AQ189" s="75"/>
      <c r="AR189" s="75"/>
      <c r="AS189" s="75"/>
      <c r="AT189" s="75"/>
      <c r="AU189" s="75"/>
      <c r="AV189" s="75"/>
      <c r="AW189" s="75"/>
      <c r="AX189" s="75"/>
      <c r="AY189" s="75"/>
      <c r="AZ189" s="75"/>
      <c r="BA189" s="75"/>
      <c r="BB189" s="75"/>
      <c r="BC189" s="75"/>
      <c r="BD189" s="75"/>
      <c r="BE189" s="75"/>
      <c r="BF189" s="75"/>
      <c r="BG189" s="75"/>
      <c r="BH189" s="75"/>
      <c r="BI189" s="75"/>
      <c r="BJ189" s="75"/>
      <c r="BK189" s="75"/>
      <c r="BL189" s="75"/>
      <c r="BM189" s="75"/>
      <c r="BN189" s="75"/>
      <c r="BO189" s="75"/>
      <c r="BP189" s="75"/>
      <c r="BQ189" s="75"/>
      <c r="BR189" s="75"/>
      <c r="BS189" s="75"/>
      <c r="BT189" s="75"/>
      <c r="BU189" s="75"/>
      <c r="BV189" s="75"/>
      <c r="BW189" s="75"/>
      <c r="BX189" s="75"/>
      <c r="BY189" s="75"/>
      <c r="BZ189" s="75"/>
      <c r="CA189" s="75"/>
      <c r="CB189" s="75"/>
      <c r="CC189" s="75"/>
      <c r="CD189" s="75"/>
      <c r="CE189" s="75"/>
      <c r="CF189" s="75"/>
      <c r="CG189" s="75"/>
      <c r="CH189" s="75"/>
      <c r="CI189" s="75"/>
      <c r="CJ189" s="75"/>
      <c r="CK189" s="75"/>
      <c r="CL189" s="75"/>
      <c r="CM189" s="75"/>
      <c r="CN189" s="75"/>
      <c r="CO189" s="75"/>
      <c r="CP189" s="75"/>
      <c r="CQ189" s="75"/>
      <c r="CR189" s="75"/>
      <c r="CS189" s="75"/>
      <c r="CT189" s="75"/>
      <c r="CU189" s="75"/>
      <c r="CV189" s="75"/>
      <c r="CW189" s="75"/>
      <c r="CX189" s="75"/>
      <c r="CY189" s="75"/>
      <c r="CZ189" s="75"/>
      <c r="DA189" s="75"/>
      <c r="DB189" s="75"/>
      <c r="DC189" s="75"/>
      <c r="DD189" s="75"/>
    </row>
    <row r="190" spans="1:108" s="3" customFormat="1" ht="13.5" customHeight="1">
      <c r="A190" s="76"/>
      <c r="B190" s="77"/>
      <c r="C190" s="77">
        <v>790</v>
      </c>
      <c r="D190" s="77" t="s">
        <v>17</v>
      </c>
      <c r="E190" s="77"/>
      <c r="F190" s="179"/>
      <c r="G190" s="80"/>
      <c r="H190" s="80">
        <f>SUM(H191:H196)</f>
        <v>0</v>
      </c>
      <c r="I190" s="119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F190" s="38"/>
      <c r="AG190" s="38"/>
      <c r="AH190" s="38"/>
      <c r="AI190" s="38"/>
      <c r="AJ190" s="38"/>
      <c r="AK190" s="38"/>
      <c r="AL190" s="38"/>
      <c r="AM190" s="38"/>
      <c r="AN190" s="38"/>
      <c r="AO190" s="38"/>
      <c r="AP190" s="38"/>
      <c r="AQ190" s="38"/>
      <c r="AR190" s="38"/>
      <c r="AS190" s="38"/>
      <c r="AT190" s="38"/>
      <c r="AU190" s="38"/>
      <c r="AV190" s="38"/>
      <c r="AW190" s="38"/>
      <c r="AX190" s="38"/>
      <c r="AY190" s="38"/>
      <c r="AZ190" s="38"/>
      <c r="BA190" s="38"/>
      <c r="BB190" s="38"/>
      <c r="BC190" s="38"/>
      <c r="BD190" s="38"/>
      <c r="BE190" s="38"/>
      <c r="BF190" s="38"/>
      <c r="BG190" s="38"/>
      <c r="BH190" s="38"/>
      <c r="BI190" s="38"/>
      <c r="BJ190" s="38"/>
      <c r="BK190" s="38"/>
      <c r="BL190" s="38"/>
      <c r="BM190" s="38"/>
      <c r="BN190" s="38"/>
      <c r="BO190" s="38"/>
      <c r="BP190" s="38"/>
      <c r="BQ190" s="38"/>
      <c r="BR190" s="38"/>
      <c r="BS190" s="38"/>
      <c r="BT190" s="38"/>
      <c r="BU190" s="38"/>
      <c r="BV190" s="38"/>
      <c r="BW190" s="38"/>
      <c r="BX190" s="38"/>
      <c r="BY190" s="38"/>
      <c r="BZ190" s="38"/>
      <c r="CA190" s="38"/>
      <c r="CB190" s="38"/>
      <c r="CC190" s="38"/>
      <c r="CD190" s="38"/>
      <c r="CE190" s="38"/>
      <c r="CF190" s="38"/>
      <c r="CG190" s="38"/>
      <c r="CH190" s="38"/>
      <c r="CI190" s="38"/>
      <c r="CJ190" s="38"/>
      <c r="CK190" s="38"/>
      <c r="CL190" s="38"/>
      <c r="CM190" s="38"/>
      <c r="CN190" s="38"/>
      <c r="CO190" s="38"/>
      <c r="CP190" s="38"/>
      <c r="CQ190" s="38"/>
      <c r="CR190" s="38"/>
      <c r="CS190" s="38"/>
      <c r="CT190" s="38"/>
      <c r="CU190" s="38"/>
      <c r="CV190" s="38"/>
      <c r="CW190" s="38"/>
      <c r="CX190" s="38"/>
      <c r="CY190" s="38"/>
      <c r="CZ190" s="38"/>
      <c r="DA190" s="38"/>
      <c r="DB190" s="38"/>
      <c r="DC190" s="38"/>
      <c r="DD190" s="38"/>
    </row>
    <row r="191" spans="1:108" s="8" customFormat="1" ht="13.5" customHeight="1">
      <c r="A191" s="69">
        <v>43</v>
      </c>
      <c r="B191" s="71">
        <v>790</v>
      </c>
      <c r="C191" s="71" t="s">
        <v>191</v>
      </c>
      <c r="D191" s="71" t="s">
        <v>192</v>
      </c>
      <c r="E191" s="71" t="s">
        <v>125</v>
      </c>
      <c r="F191" s="105">
        <f>F192</f>
        <v>1</v>
      </c>
      <c r="G191" s="73"/>
      <c r="H191" s="73">
        <f>F191*G191</f>
        <v>0</v>
      </c>
      <c r="I191" s="206" t="s">
        <v>144</v>
      </c>
      <c r="J191" s="250"/>
      <c r="K191" s="250"/>
      <c r="L191" s="250"/>
      <c r="M191" s="250"/>
      <c r="N191" s="250"/>
      <c r="O191" s="250"/>
      <c r="P191" s="250"/>
      <c r="Q191" s="250"/>
      <c r="R191" s="250"/>
      <c r="S191" s="250"/>
      <c r="T191" s="250"/>
      <c r="U191" s="250"/>
      <c r="V191" s="250"/>
      <c r="W191" s="250"/>
      <c r="X191" s="75"/>
      <c r="Y191" s="75"/>
      <c r="Z191" s="75"/>
      <c r="AA191" s="75"/>
      <c r="AB191" s="75"/>
      <c r="AC191" s="75"/>
      <c r="AD191" s="75"/>
      <c r="AE191" s="75"/>
      <c r="AF191" s="75"/>
      <c r="AG191" s="75"/>
      <c r="AH191" s="75"/>
      <c r="AI191" s="75"/>
      <c r="AJ191" s="75"/>
      <c r="AK191" s="75"/>
      <c r="AL191" s="75"/>
      <c r="AM191" s="75"/>
      <c r="AN191" s="75"/>
      <c r="AO191" s="75"/>
      <c r="AP191" s="75"/>
      <c r="AQ191" s="75"/>
      <c r="AR191" s="75"/>
      <c r="AS191" s="75"/>
      <c r="AT191" s="75"/>
      <c r="AU191" s="75"/>
      <c r="AV191" s="75"/>
      <c r="AW191" s="75"/>
      <c r="AX191" s="75"/>
      <c r="AY191" s="75"/>
      <c r="AZ191" s="75"/>
      <c r="BA191" s="75"/>
      <c r="BB191" s="75"/>
      <c r="BC191" s="75"/>
      <c r="BD191" s="75"/>
      <c r="BE191" s="75"/>
      <c r="BF191" s="75"/>
      <c r="BG191" s="75"/>
      <c r="BH191" s="75"/>
      <c r="BI191" s="75"/>
      <c r="BJ191" s="75"/>
      <c r="BK191" s="75"/>
      <c r="BL191" s="75"/>
      <c r="BM191" s="75"/>
      <c r="BN191" s="75"/>
      <c r="BO191" s="75"/>
      <c r="BP191" s="75"/>
      <c r="BQ191" s="75"/>
      <c r="BR191" s="75"/>
      <c r="BS191" s="75"/>
      <c r="BT191" s="75"/>
      <c r="BU191" s="75"/>
      <c r="BV191" s="75"/>
      <c r="BW191" s="75"/>
      <c r="BX191" s="75"/>
      <c r="BY191" s="75"/>
      <c r="BZ191" s="75"/>
      <c r="CA191" s="75"/>
      <c r="CB191" s="75"/>
      <c r="CC191" s="75"/>
      <c r="CD191" s="75"/>
      <c r="CE191" s="75"/>
      <c r="CF191" s="75"/>
      <c r="CG191" s="75"/>
      <c r="CH191" s="75"/>
      <c r="CI191" s="75"/>
      <c r="CJ191" s="75"/>
      <c r="CK191" s="75"/>
      <c r="CL191" s="75"/>
      <c r="CM191" s="75"/>
      <c r="CN191" s="75"/>
      <c r="CO191" s="75"/>
      <c r="CP191" s="75"/>
      <c r="CQ191" s="75"/>
      <c r="CR191" s="75"/>
      <c r="CS191" s="75"/>
      <c r="CT191" s="75"/>
      <c r="CU191" s="75"/>
      <c r="CV191" s="75"/>
      <c r="CW191" s="75"/>
      <c r="CX191" s="75"/>
      <c r="CY191" s="75"/>
      <c r="CZ191" s="75"/>
      <c r="DA191" s="75"/>
      <c r="DB191" s="75"/>
      <c r="DC191" s="75"/>
      <c r="DD191" s="75"/>
    </row>
    <row r="192" spans="1:108" s="8" customFormat="1" ht="40.5" customHeight="1">
      <c r="A192" s="69"/>
      <c r="B192" s="71"/>
      <c r="C192" s="71"/>
      <c r="D192" s="78" t="s">
        <v>193</v>
      </c>
      <c r="E192" s="71"/>
      <c r="F192" s="79">
        <v>1</v>
      </c>
      <c r="G192" s="73"/>
      <c r="H192" s="73"/>
      <c r="I192" s="106"/>
      <c r="J192" s="250"/>
      <c r="K192" s="250"/>
      <c r="L192" s="250"/>
      <c r="M192" s="250"/>
      <c r="N192" s="250"/>
      <c r="O192" s="250"/>
      <c r="P192" s="250"/>
      <c r="Q192" s="250"/>
      <c r="R192" s="250"/>
      <c r="S192" s="250"/>
      <c r="T192" s="250"/>
      <c r="U192" s="250"/>
      <c r="V192" s="250"/>
      <c r="W192" s="250"/>
      <c r="X192" s="75"/>
      <c r="Y192" s="75"/>
      <c r="Z192" s="75"/>
      <c r="AA192" s="75"/>
      <c r="AB192" s="75"/>
      <c r="AC192" s="75"/>
      <c r="AD192" s="75"/>
      <c r="AE192" s="75"/>
      <c r="AF192" s="75"/>
      <c r="AG192" s="75"/>
      <c r="AH192" s="75"/>
      <c r="AI192" s="75"/>
      <c r="AJ192" s="75"/>
      <c r="AK192" s="75"/>
      <c r="AL192" s="75"/>
      <c r="AM192" s="75"/>
      <c r="AN192" s="75"/>
      <c r="AO192" s="75"/>
      <c r="AP192" s="75"/>
      <c r="AQ192" s="75"/>
      <c r="AR192" s="75"/>
      <c r="AS192" s="75"/>
      <c r="AT192" s="75"/>
      <c r="AU192" s="75"/>
      <c r="AV192" s="75"/>
      <c r="AW192" s="75"/>
      <c r="AX192" s="75"/>
      <c r="AY192" s="75"/>
      <c r="AZ192" s="75"/>
      <c r="BA192" s="75"/>
      <c r="BB192" s="75"/>
      <c r="BC192" s="75"/>
      <c r="BD192" s="75"/>
      <c r="BE192" s="75"/>
      <c r="BF192" s="75"/>
      <c r="BG192" s="75"/>
      <c r="BH192" s="75"/>
      <c r="BI192" s="75"/>
      <c r="BJ192" s="75"/>
      <c r="BK192" s="75"/>
      <c r="BL192" s="75"/>
      <c r="BM192" s="75"/>
      <c r="BN192" s="75"/>
      <c r="BO192" s="75"/>
      <c r="BP192" s="75"/>
      <c r="BQ192" s="75"/>
      <c r="BR192" s="75"/>
      <c r="BS192" s="75"/>
      <c r="BT192" s="75"/>
      <c r="BU192" s="75"/>
      <c r="BV192" s="75"/>
      <c r="BW192" s="75"/>
      <c r="BX192" s="75"/>
      <c r="BY192" s="75"/>
      <c r="BZ192" s="75"/>
      <c r="CA192" s="75"/>
      <c r="CB192" s="75"/>
      <c r="CC192" s="75"/>
      <c r="CD192" s="75"/>
      <c r="CE192" s="75"/>
      <c r="CF192" s="75"/>
      <c r="CG192" s="75"/>
      <c r="CH192" s="75"/>
      <c r="CI192" s="75"/>
      <c r="CJ192" s="75"/>
      <c r="CK192" s="75"/>
      <c r="CL192" s="75"/>
      <c r="CM192" s="75"/>
      <c r="CN192" s="75"/>
      <c r="CO192" s="75"/>
      <c r="CP192" s="75"/>
      <c r="CQ192" s="75"/>
      <c r="CR192" s="75"/>
      <c r="CS192" s="75"/>
      <c r="CT192" s="75"/>
      <c r="CU192" s="75"/>
      <c r="CV192" s="75"/>
      <c r="CW192" s="75"/>
      <c r="CX192" s="75"/>
      <c r="CY192" s="75"/>
      <c r="CZ192" s="75"/>
      <c r="DA192" s="75"/>
      <c r="DB192" s="75"/>
      <c r="DC192" s="75"/>
      <c r="DD192" s="75"/>
    </row>
    <row r="193" spans="1:108" s="8" customFormat="1" ht="13.5" customHeight="1">
      <c r="A193" s="186"/>
      <c r="B193" s="69"/>
      <c r="C193" s="77"/>
      <c r="D193" s="78" t="s">
        <v>146</v>
      </c>
      <c r="E193" s="71"/>
      <c r="F193" s="187"/>
      <c r="G193" s="188"/>
      <c r="H193" s="80"/>
      <c r="I193" s="189"/>
      <c r="J193" s="250"/>
      <c r="K193" s="250"/>
      <c r="L193" s="250"/>
      <c r="M193" s="250"/>
      <c r="N193" s="250"/>
      <c r="O193" s="250"/>
      <c r="P193" s="250"/>
      <c r="Q193" s="250"/>
      <c r="R193" s="250"/>
      <c r="S193" s="250"/>
      <c r="T193" s="250"/>
      <c r="U193" s="250"/>
      <c r="V193" s="250"/>
      <c r="W193" s="250"/>
      <c r="X193" s="75"/>
      <c r="Y193" s="75"/>
      <c r="Z193" s="75"/>
      <c r="AA193" s="75"/>
      <c r="AB193" s="75"/>
      <c r="AC193" s="75"/>
      <c r="AD193" s="75"/>
      <c r="AE193" s="75"/>
      <c r="AF193" s="75"/>
      <c r="AG193" s="75"/>
      <c r="AH193" s="75"/>
      <c r="AI193" s="75"/>
      <c r="AJ193" s="75"/>
      <c r="AK193" s="75"/>
      <c r="AL193" s="75"/>
      <c r="AM193" s="75"/>
      <c r="AN193" s="75"/>
      <c r="AO193" s="75"/>
      <c r="AP193" s="75"/>
      <c r="AQ193" s="75"/>
      <c r="AR193" s="75"/>
      <c r="AS193" s="75"/>
      <c r="AT193" s="75"/>
      <c r="AU193" s="75"/>
      <c r="AV193" s="75"/>
      <c r="AW193" s="75"/>
      <c r="AX193" s="75"/>
      <c r="AY193" s="75"/>
      <c r="AZ193" s="75"/>
      <c r="BA193" s="75"/>
      <c r="BB193" s="75"/>
      <c r="BC193" s="75"/>
      <c r="BD193" s="75"/>
      <c r="BE193" s="75"/>
      <c r="BF193" s="75"/>
      <c r="BG193" s="75"/>
      <c r="BH193" s="75"/>
      <c r="BI193" s="75"/>
      <c r="BJ193" s="75"/>
      <c r="BK193" s="75"/>
      <c r="BL193" s="75"/>
      <c r="BM193" s="75"/>
      <c r="BN193" s="75"/>
      <c r="BO193" s="75"/>
      <c r="BP193" s="75"/>
      <c r="BQ193" s="75"/>
      <c r="BR193" s="75"/>
      <c r="BS193" s="75"/>
      <c r="BT193" s="75"/>
      <c r="BU193" s="75"/>
      <c r="BV193" s="75"/>
      <c r="BW193" s="75"/>
      <c r="BX193" s="75"/>
      <c r="BY193" s="75"/>
      <c r="BZ193" s="75"/>
      <c r="CA193" s="75"/>
      <c r="CB193" s="75"/>
      <c r="CC193" s="75"/>
      <c r="CD193" s="75"/>
      <c r="CE193" s="75"/>
      <c r="CF193" s="75"/>
      <c r="CG193" s="75"/>
      <c r="CH193" s="75"/>
      <c r="CI193" s="75"/>
      <c r="CJ193" s="75"/>
      <c r="CK193" s="75"/>
      <c r="CL193" s="75"/>
      <c r="CM193" s="75"/>
      <c r="CN193" s="75"/>
      <c r="CO193" s="75"/>
      <c r="CP193" s="75"/>
      <c r="CQ193" s="75"/>
      <c r="CR193" s="75"/>
      <c r="CS193" s="75"/>
      <c r="CT193" s="75"/>
      <c r="CU193" s="75"/>
      <c r="CV193" s="75"/>
      <c r="CW193" s="75"/>
      <c r="CX193" s="75"/>
      <c r="CY193" s="75"/>
      <c r="CZ193" s="75"/>
      <c r="DA193" s="75"/>
      <c r="DB193" s="75"/>
      <c r="DC193" s="75"/>
      <c r="DD193" s="75"/>
    </row>
    <row r="194" spans="1:108" s="8" customFormat="1" ht="13.5" customHeight="1">
      <c r="A194" s="88">
        <v>44</v>
      </c>
      <c r="B194" s="91" t="s">
        <v>126</v>
      </c>
      <c r="C194" s="91" t="s">
        <v>138</v>
      </c>
      <c r="D194" s="91" t="s">
        <v>139</v>
      </c>
      <c r="E194" s="91" t="s">
        <v>129</v>
      </c>
      <c r="F194" s="92">
        <f>F195</f>
        <v>2</v>
      </c>
      <c r="G194" s="94"/>
      <c r="H194" s="94">
        <f>F194*G194</f>
        <v>0</v>
      </c>
      <c r="I194" s="74" t="s">
        <v>38</v>
      </c>
      <c r="J194" s="272"/>
      <c r="K194" s="250"/>
      <c r="L194" s="250"/>
      <c r="M194" s="250"/>
      <c r="N194" s="250"/>
      <c r="O194" s="250"/>
      <c r="P194" s="250"/>
      <c r="Q194" s="250"/>
      <c r="R194" s="270"/>
      <c r="S194" s="250"/>
      <c r="T194" s="250"/>
      <c r="U194" s="250"/>
      <c r="V194" s="250"/>
      <c r="W194" s="250"/>
      <c r="X194" s="75"/>
      <c r="Y194" s="75"/>
      <c r="Z194" s="75"/>
      <c r="AA194" s="75"/>
      <c r="AB194" s="75"/>
      <c r="AC194" s="75"/>
      <c r="AD194" s="75"/>
      <c r="AE194" s="75"/>
      <c r="AF194" s="75"/>
      <c r="AG194" s="75"/>
      <c r="AH194" s="75"/>
      <c r="AI194" s="75"/>
      <c r="AJ194" s="75"/>
      <c r="AK194" s="75"/>
      <c r="AL194" s="75"/>
      <c r="AM194" s="75"/>
      <c r="AN194" s="75"/>
      <c r="AO194" s="75"/>
      <c r="AP194" s="75"/>
      <c r="AQ194" s="75"/>
      <c r="AR194" s="75"/>
      <c r="AS194" s="75"/>
      <c r="AT194" s="75"/>
      <c r="AU194" s="75"/>
      <c r="AV194" s="75"/>
      <c r="AW194" s="75"/>
      <c r="AX194" s="75"/>
      <c r="AY194" s="75"/>
      <c r="AZ194" s="75"/>
      <c r="BA194" s="75"/>
      <c r="BB194" s="75"/>
      <c r="BC194" s="75"/>
      <c r="BD194" s="75"/>
      <c r="BE194" s="75"/>
      <c r="BF194" s="75"/>
      <c r="BG194" s="75"/>
      <c r="BH194" s="75"/>
      <c r="BI194" s="75"/>
      <c r="BJ194" s="75"/>
      <c r="BK194" s="75"/>
      <c r="BL194" s="75"/>
      <c r="BM194" s="75"/>
      <c r="BN194" s="75"/>
      <c r="BO194" s="75"/>
      <c r="BP194" s="75"/>
      <c r="BQ194" s="75"/>
      <c r="BR194" s="75"/>
      <c r="BS194" s="75"/>
      <c r="BT194" s="75"/>
      <c r="BU194" s="75"/>
      <c r="BV194" s="75"/>
      <c r="BW194" s="75"/>
      <c r="BX194" s="75"/>
      <c r="BY194" s="75"/>
      <c r="BZ194" s="75"/>
      <c r="CA194" s="75"/>
      <c r="CB194" s="75"/>
      <c r="CC194" s="75"/>
      <c r="CD194" s="75"/>
      <c r="CE194" s="75"/>
      <c r="CF194" s="75"/>
      <c r="CG194" s="75"/>
      <c r="CH194" s="75"/>
      <c r="CI194" s="75"/>
      <c r="CJ194" s="75"/>
      <c r="CK194" s="75"/>
      <c r="CL194" s="75"/>
      <c r="CM194" s="75"/>
      <c r="CN194" s="75"/>
      <c r="CO194" s="75"/>
      <c r="CP194" s="75"/>
      <c r="CQ194" s="75"/>
      <c r="CR194" s="75"/>
      <c r="CS194" s="75"/>
      <c r="CT194" s="75"/>
      <c r="CU194" s="75"/>
      <c r="CV194" s="75"/>
      <c r="CW194" s="75"/>
      <c r="CX194" s="75"/>
      <c r="CY194" s="75"/>
      <c r="CZ194" s="75"/>
      <c r="DA194" s="75"/>
      <c r="DB194" s="75"/>
      <c r="DC194" s="75"/>
      <c r="DD194" s="75"/>
    </row>
    <row r="195" spans="1:108" s="8" customFormat="1" ht="13.5" customHeight="1">
      <c r="A195" s="180"/>
      <c r="B195" s="181"/>
      <c r="C195" s="181"/>
      <c r="D195" s="127" t="s">
        <v>194</v>
      </c>
      <c r="E195" s="181"/>
      <c r="F195" s="182">
        <v>2</v>
      </c>
      <c r="G195" s="183"/>
      <c r="H195" s="94"/>
      <c r="I195" s="170"/>
      <c r="J195" s="272"/>
      <c r="K195" s="250"/>
      <c r="L195" s="250"/>
      <c r="M195" s="250"/>
      <c r="N195" s="250"/>
      <c r="O195" s="250"/>
      <c r="P195" s="250"/>
      <c r="Q195" s="250"/>
      <c r="R195" s="270"/>
      <c r="S195" s="250"/>
      <c r="T195" s="250"/>
      <c r="U195" s="250"/>
      <c r="V195" s="250"/>
      <c r="W195" s="250"/>
      <c r="X195" s="75"/>
      <c r="Y195" s="75"/>
      <c r="Z195" s="75"/>
      <c r="AA195" s="75"/>
      <c r="AB195" s="75"/>
      <c r="AC195" s="75"/>
      <c r="AD195" s="75"/>
      <c r="AE195" s="75"/>
      <c r="AF195" s="75"/>
      <c r="AG195" s="75"/>
      <c r="AH195" s="75"/>
      <c r="AI195" s="75"/>
      <c r="AJ195" s="75"/>
      <c r="AK195" s="75"/>
      <c r="AL195" s="75"/>
      <c r="AM195" s="75"/>
      <c r="AN195" s="75"/>
      <c r="AO195" s="75"/>
      <c r="AP195" s="75"/>
      <c r="AQ195" s="75"/>
      <c r="AR195" s="75"/>
      <c r="AS195" s="75"/>
      <c r="AT195" s="75"/>
      <c r="AU195" s="75"/>
      <c r="AV195" s="75"/>
      <c r="AW195" s="75"/>
      <c r="AX195" s="75"/>
      <c r="AY195" s="75"/>
      <c r="AZ195" s="75"/>
      <c r="BA195" s="75"/>
      <c r="BB195" s="75"/>
      <c r="BC195" s="75"/>
      <c r="BD195" s="75"/>
      <c r="BE195" s="75"/>
      <c r="BF195" s="75"/>
      <c r="BG195" s="75"/>
      <c r="BH195" s="75"/>
      <c r="BI195" s="75"/>
      <c r="BJ195" s="75"/>
      <c r="BK195" s="75"/>
      <c r="BL195" s="75"/>
      <c r="BM195" s="75"/>
      <c r="BN195" s="75"/>
      <c r="BO195" s="75"/>
      <c r="BP195" s="75"/>
      <c r="BQ195" s="75"/>
      <c r="BR195" s="75"/>
      <c r="BS195" s="75"/>
      <c r="BT195" s="75"/>
      <c r="BU195" s="75"/>
      <c r="BV195" s="75"/>
      <c r="BW195" s="75"/>
      <c r="BX195" s="75"/>
      <c r="BY195" s="75"/>
      <c r="BZ195" s="75"/>
      <c r="CA195" s="75"/>
      <c r="CB195" s="75"/>
      <c r="CC195" s="75"/>
      <c r="CD195" s="75"/>
      <c r="CE195" s="75"/>
      <c r="CF195" s="75"/>
      <c r="CG195" s="75"/>
      <c r="CH195" s="75"/>
      <c r="CI195" s="75"/>
      <c r="CJ195" s="75"/>
      <c r="CK195" s="75"/>
      <c r="CL195" s="75"/>
      <c r="CM195" s="75"/>
      <c r="CN195" s="75"/>
      <c r="CO195" s="75"/>
      <c r="CP195" s="75"/>
      <c r="CQ195" s="75"/>
      <c r="CR195" s="75"/>
      <c r="CS195" s="75"/>
      <c r="CT195" s="75"/>
      <c r="CU195" s="75"/>
      <c r="CV195" s="75"/>
      <c r="CW195" s="75"/>
      <c r="CX195" s="75"/>
      <c r="CY195" s="75"/>
      <c r="CZ195" s="75"/>
      <c r="DA195" s="75"/>
      <c r="DB195" s="75"/>
      <c r="DC195" s="75"/>
      <c r="DD195" s="75"/>
    </row>
    <row r="196" spans="1:108" s="8" customFormat="1" ht="13.5" customHeight="1">
      <c r="A196" s="180"/>
      <c r="B196" s="181"/>
      <c r="C196" s="181"/>
      <c r="D196" s="127" t="s">
        <v>141</v>
      </c>
      <c r="E196" s="181"/>
      <c r="F196" s="182"/>
      <c r="G196" s="183"/>
      <c r="H196" s="94"/>
      <c r="I196" s="170"/>
      <c r="J196" s="272"/>
      <c r="K196" s="250"/>
      <c r="L196" s="250"/>
      <c r="M196" s="250"/>
      <c r="N196" s="250"/>
      <c r="O196" s="250"/>
      <c r="P196" s="250"/>
      <c r="Q196" s="250"/>
      <c r="R196" s="270"/>
      <c r="S196" s="250"/>
      <c r="T196" s="250"/>
      <c r="U196" s="250"/>
      <c r="V196" s="250"/>
      <c r="W196" s="250"/>
      <c r="X196" s="75"/>
      <c r="Y196" s="75"/>
      <c r="Z196" s="75"/>
      <c r="AA196" s="75"/>
      <c r="AB196" s="75"/>
      <c r="AC196" s="75"/>
      <c r="AD196" s="75"/>
      <c r="AE196" s="75"/>
      <c r="AF196" s="75"/>
      <c r="AG196" s="75"/>
      <c r="AH196" s="75"/>
      <c r="AI196" s="75"/>
      <c r="AJ196" s="75"/>
      <c r="AK196" s="75"/>
      <c r="AL196" s="75"/>
      <c r="AM196" s="75"/>
      <c r="AN196" s="75"/>
      <c r="AO196" s="75"/>
      <c r="AP196" s="75"/>
      <c r="AQ196" s="75"/>
      <c r="AR196" s="75"/>
      <c r="AS196" s="75"/>
      <c r="AT196" s="75"/>
      <c r="AU196" s="75"/>
      <c r="AV196" s="75"/>
      <c r="AW196" s="75"/>
      <c r="AX196" s="75"/>
      <c r="AY196" s="75"/>
      <c r="AZ196" s="75"/>
      <c r="BA196" s="75"/>
      <c r="BB196" s="75"/>
      <c r="BC196" s="75"/>
      <c r="BD196" s="75"/>
      <c r="BE196" s="75"/>
      <c r="BF196" s="75"/>
      <c r="BG196" s="75"/>
      <c r="BH196" s="75"/>
      <c r="BI196" s="75"/>
      <c r="BJ196" s="75"/>
      <c r="BK196" s="75"/>
      <c r="BL196" s="75"/>
      <c r="BM196" s="75"/>
      <c r="BN196" s="75"/>
      <c r="BO196" s="75"/>
      <c r="BP196" s="75"/>
      <c r="BQ196" s="75"/>
      <c r="BR196" s="75"/>
      <c r="BS196" s="75"/>
      <c r="BT196" s="75"/>
      <c r="BU196" s="75"/>
      <c r="BV196" s="75"/>
      <c r="BW196" s="75"/>
      <c r="BX196" s="75"/>
      <c r="BY196" s="75"/>
      <c r="BZ196" s="75"/>
      <c r="CA196" s="75"/>
      <c r="CB196" s="75"/>
      <c r="CC196" s="75"/>
      <c r="CD196" s="75"/>
      <c r="CE196" s="75"/>
      <c r="CF196" s="75"/>
      <c r="CG196" s="75"/>
      <c r="CH196" s="75"/>
      <c r="CI196" s="75"/>
      <c r="CJ196" s="75"/>
      <c r="CK196" s="75"/>
      <c r="CL196" s="75"/>
      <c r="CM196" s="75"/>
      <c r="CN196" s="75"/>
      <c r="CO196" s="75"/>
      <c r="CP196" s="75"/>
      <c r="CQ196" s="75"/>
      <c r="CR196" s="75"/>
      <c r="CS196" s="75"/>
      <c r="CT196" s="75"/>
      <c r="CU196" s="75"/>
      <c r="CV196" s="75"/>
      <c r="CW196" s="75"/>
      <c r="CX196" s="75"/>
      <c r="CY196" s="75"/>
      <c r="CZ196" s="75"/>
      <c r="DA196" s="75"/>
      <c r="DB196" s="75"/>
      <c r="DC196" s="75"/>
      <c r="DD196" s="75"/>
    </row>
    <row r="197" spans="1:108" s="48" customFormat="1" ht="21" customHeight="1">
      <c r="A197" s="208"/>
      <c r="B197" s="209"/>
      <c r="C197" s="209"/>
      <c r="D197" s="209" t="s">
        <v>195</v>
      </c>
      <c r="E197" s="209"/>
      <c r="F197" s="210"/>
      <c r="G197" s="211"/>
      <c r="H197" s="212">
        <f>H120+H9</f>
        <v>0</v>
      </c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F197" s="41"/>
      <c r="AG197" s="41"/>
      <c r="AH197" s="41"/>
      <c r="AI197" s="41"/>
      <c r="AJ197" s="41"/>
      <c r="AK197" s="41"/>
      <c r="AL197" s="41"/>
      <c r="AM197" s="41"/>
      <c r="AN197" s="41"/>
      <c r="AO197" s="41"/>
      <c r="AP197" s="41"/>
      <c r="AQ197" s="41"/>
      <c r="AR197" s="41"/>
      <c r="AS197" s="41"/>
      <c r="AT197" s="41"/>
      <c r="AU197" s="41"/>
      <c r="AV197" s="41"/>
      <c r="AW197" s="41"/>
      <c r="AX197" s="41"/>
      <c r="AY197" s="41"/>
      <c r="AZ197" s="41"/>
      <c r="BA197" s="41"/>
      <c r="BB197" s="41"/>
      <c r="BC197" s="41"/>
      <c r="BD197" s="41"/>
      <c r="BE197" s="41"/>
      <c r="BF197" s="41"/>
      <c r="BG197" s="41"/>
      <c r="BH197" s="41"/>
      <c r="BI197" s="41"/>
      <c r="BJ197" s="41"/>
      <c r="BK197" s="41"/>
      <c r="BL197" s="41"/>
      <c r="BM197" s="41"/>
      <c r="BN197" s="41"/>
      <c r="BO197" s="41"/>
      <c r="BP197" s="41"/>
      <c r="BQ197" s="41"/>
      <c r="BR197" s="41"/>
      <c r="BS197" s="41"/>
      <c r="BT197" s="41"/>
      <c r="BU197" s="41"/>
      <c r="BV197" s="41"/>
      <c r="BW197" s="41"/>
      <c r="BX197" s="41"/>
      <c r="BY197" s="41"/>
      <c r="BZ197" s="41"/>
      <c r="CA197" s="41"/>
      <c r="CB197" s="41"/>
      <c r="CC197" s="41"/>
      <c r="CD197" s="41"/>
      <c r="CE197" s="41"/>
      <c r="CF197" s="41"/>
      <c r="CG197" s="41"/>
      <c r="CH197" s="41"/>
      <c r="CI197" s="41"/>
      <c r="CJ197" s="41"/>
      <c r="CK197" s="41"/>
      <c r="CL197" s="41"/>
      <c r="CM197" s="41"/>
      <c r="CN197" s="41"/>
      <c r="CO197" s="41"/>
      <c r="CP197" s="41"/>
      <c r="CQ197" s="41"/>
      <c r="CR197" s="41"/>
      <c r="CS197" s="41"/>
      <c r="CT197" s="41"/>
      <c r="CU197" s="41"/>
      <c r="CV197" s="41"/>
      <c r="CW197" s="41"/>
      <c r="CX197" s="41"/>
      <c r="CY197" s="41"/>
      <c r="CZ197" s="41"/>
      <c r="DA197" s="41"/>
      <c r="DB197" s="41"/>
      <c r="DC197" s="41"/>
      <c r="DD197" s="41"/>
    </row>
    <row r="198" spans="1:108" s="218" customFormat="1" ht="12" customHeight="1">
      <c r="A198" s="213"/>
      <c r="B198" s="214"/>
      <c r="C198" s="214"/>
      <c r="D198" s="214"/>
      <c r="E198" s="214"/>
      <c r="F198" s="215"/>
      <c r="G198" s="216"/>
      <c r="H198" s="217"/>
      <c r="J198" s="219"/>
      <c r="K198" s="219"/>
      <c r="L198" s="219"/>
      <c r="M198" s="219"/>
      <c r="N198" s="219"/>
      <c r="O198" s="219"/>
      <c r="P198" s="219"/>
      <c r="Q198" s="219"/>
      <c r="R198" s="219"/>
      <c r="S198" s="219"/>
      <c r="T198" s="219"/>
      <c r="U198" s="219"/>
      <c r="V198" s="219"/>
      <c r="W198" s="219"/>
      <c r="X198" s="219"/>
      <c r="Y198" s="219"/>
      <c r="Z198" s="219"/>
      <c r="AA198" s="219"/>
      <c r="AB198" s="219"/>
      <c r="AC198" s="219"/>
      <c r="AD198" s="219"/>
      <c r="AE198" s="219"/>
      <c r="AF198" s="219"/>
      <c r="AG198" s="219"/>
      <c r="AH198" s="219"/>
      <c r="AI198" s="219"/>
      <c r="AJ198" s="219"/>
      <c r="AK198" s="219"/>
      <c r="AL198" s="219"/>
      <c r="AM198" s="219"/>
      <c r="AN198" s="219"/>
      <c r="AO198" s="219"/>
      <c r="AP198" s="219"/>
      <c r="AQ198" s="219"/>
      <c r="AR198" s="219"/>
      <c r="AS198" s="219"/>
      <c r="AT198" s="219"/>
      <c r="AU198" s="219"/>
      <c r="AV198" s="219"/>
      <c r="AW198" s="219"/>
      <c r="AX198" s="219"/>
      <c r="AY198" s="219"/>
      <c r="AZ198" s="219"/>
      <c r="BA198" s="219"/>
      <c r="BB198" s="219"/>
      <c r="BC198" s="219"/>
      <c r="BD198" s="219"/>
      <c r="BE198" s="219"/>
      <c r="BF198" s="219"/>
      <c r="BG198" s="219"/>
      <c r="BH198" s="219"/>
      <c r="BI198" s="219"/>
      <c r="BJ198" s="219"/>
      <c r="BK198" s="219"/>
      <c r="BL198" s="219"/>
      <c r="BM198" s="219"/>
      <c r="BN198" s="219"/>
      <c r="BO198" s="219"/>
      <c r="BP198" s="219"/>
      <c r="BQ198" s="219"/>
      <c r="BR198" s="219"/>
      <c r="BS198" s="219"/>
      <c r="BT198" s="219"/>
      <c r="BU198" s="219"/>
      <c r="BV198" s="219"/>
      <c r="BW198" s="219"/>
      <c r="BX198" s="219"/>
      <c r="BY198" s="219"/>
      <c r="BZ198" s="219"/>
      <c r="CA198" s="219"/>
      <c r="CB198" s="219"/>
      <c r="CC198" s="219"/>
      <c r="CD198" s="219"/>
      <c r="CE198" s="219"/>
      <c r="CF198" s="219"/>
      <c r="CG198" s="219"/>
      <c r="CH198" s="219"/>
      <c r="CI198" s="219"/>
      <c r="CJ198" s="219"/>
      <c r="CK198" s="219"/>
      <c r="CL198" s="219"/>
      <c r="CM198" s="219"/>
      <c r="CN198" s="219"/>
      <c r="CO198" s="219"/>
      <c r="CP198" s="219"/>
      <c r="CQ198" s="219"/>
      <c r="CR198" s="219"/>
      <c r="CS198" s="219"/>
      <c r="CT198" s="219"/>
      <c r="CU198" s="219"/>
      <c r="CV198" s="219"/>
      <c r="CW198" s="219"/>
      <c r="CX198" s="219"/>
      <c r="CY198" s="219"/>
      <c r="CZ198" s="219"/>
      <c r="DA198" s="219"/>
      <c r="DB198" s="219"/>
      <c r="DC198" s="219"/>
      <c r="DD198" s="219"/>
    </row>
    <row r="199" spans="1:108" s="48" customFormat="1" ht="13.5" customHeight="1">
      <c r="A199" s="307" t="s">
        <v>196</v>
      </c>
      <c r="B199" s="308"/>
      <c r="C199" s="309"/>
      <c r="D199" s="220" t="s">
        <v>197</v>
      </c>
      <c r="E199" s="221"/>
      <c r="F199" s="222"/>
      <c r="G199" s="223"/>
      <c r="H199" s="224">
        <f>H197</f>
        <v>0</v>
      </c>
      <c r="I199" s="225"/>
      <c r="J199" s="226"/>
      <c r="K199" s="227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F199" s="41"/>
      <c r="AG199" s="41"/>
      <c r="AH199" s="41"/>
      <c r="AI199" s="41"/>
      <c r="AJ199" s="41"/>
      <c r="AK199" s="41"/>
      <c r="AL199" s="41"/>
      <c r="AM199" s="41"/>
      <c r="AN199" s="41"/>
      <c r="AO199" s="41"/>
      <c r="AP199" s="41"/>
      <c r="AQ199" s="41"/>
      <c r="AR199" s="41"/>
      <c r="AS199" s="41"/>
      <c r="AT199" s="41"/>
      <c r="AU199" s="41"/>
      <c r="AV199" s="41"/>
      <c r="AW199" s="41"/>
      <c r="AX199" s="41"/>
      <c r="AY199" s="41"/>
      <c r="AZ199" s="41"/>
      <c r="BA199" s="41"/>
      <c r="BB199" s="41"/>
      <c r="BC199" s="41"/>
      <c r="BD199" s="41"/>
      <c r="BE199" s="41"/>
      <c r="BF199" s="41"/>
      <c r="BG199" s="41"/>
      <c r="BH199" s="41"/>
      <c r="BI199" s="41"/>
      <c r="BJ199" s="41"/>
      <c r="BK199" s="41"/>
      <c r="BL199" s="41"/>
      <c r="BM199" s="41"/>
      <c r="BN199" s="41"/>
      <c r="BO199" s="41"/>
      <c r="BP199" s="41"/>
      <c r="BQ199" s="41"/>
      <c r="BR199" s="41"/>
      <c r="BS199" s="41"/>
      <c r="BT199" s="41"/>
      <c r="BU199" s="41"/>
      <c r="BV199" s="41"/>
      <c r="BW199" s="41"/>
      <c r="BX199" s="41"/>
      <c r="BY199" s="41"/>
      <c r="BZ199" s="41"/>
      <c r="CA199" s="41"/>
      <c r="CB199" s="41"/>
      <c r="CC199" s="41"/>
      <c r="CD199" s="41"/>
      <c r="CE199" s="41"/>
      <c r="CF199" s="41"/>
      <c r="CG199" s="41"/>
      <c r="CH199" s="41"/>
      <c r="CI199" s="41"/>
      <c r="CJ199" s="41"/>
      <c r="CK199" s="41"/>
      <c r="CL199" s="41"/>
      <c r="CM199" s="41"/>
      <c r="CN199" s="41"/>
      <c r="CO199" s="41"/>
      <c r="CP199" s="41"/>
      <c r="CQ199" s="41"/>
      <c r="CR199" s="41"/>
      <c r="CS199" s="41"/>
      <c r="CT199" s="41"/>
      <c r="CU199" s="41"/>
      <c r="CV199" s="41"/>
      <c r="CW199" s="41"/>
      <c r="CX199" s="41"/>
      <c r="CY199" s="41"/>
      <c r="CZ199" s="41"/>
      <c r="DA199" s="41"/>
      <c r="DB199" s="41"/>
      <c r="DC199" s="41"/>
      <c r="DD199" s="41"/>
    </row>
    <row r="200" spans="1:108" s="48" customFormat="1" ht="13.5" customHeight="1">
      <c r="A200" s="228"/>
      <c r="B200" s="229"/>
      <c r="C200" s="229"/>
      <c r="D200" s="230"/>
      <c r="E200" s="231"/>
      <c r="F200" s="232"/>
      <c r="G200" s="233"/>
      <c r="H200" s="234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F200" s="41"/>
      <c r="AG200" s="41"/>
      <c r="AH200" s="41"/>
      <c r="AI200" s="41"/>
      <c r="AJ200" s="41"/>
      <c r="AK200" s="41"/>
      <c r="AL200" s="41"/>
      <c r="AM200" s="41"/>
      <c r="AN200" s="41"/>
      <c r="AO200" s="41"/>
      <c r="AP200" s="41"/>
      <c r="AQ200" s="41"/>
      <c r="AR200" s="41"/>
      <c r="AS200" s="41"/>
      <c r="AT200" s="41"/>
      <c r="AU200" s="41"/>
      <c r="AV200" s="41"/>
      <c r="AW200" s="41"/>
      <c r="AX200" s="41"/>
      <c r="AY200" s="41"/>
      <c r="AZ200" s="41"/>
      <c r="BA200" s="41"/>
      <c r="BB200" s="41"/>
      <c r="BC200" s="41"/>
      <c r="BD200" s="41"/>
      <c r="BE200" s="41"/>
      <c r="BF200" s="41"/>
      <c r="BG200" s="41"/>
      <c r="BH200" s="41"/>
      <c r="BI200" s="41"/>
      <c r="BJ200" s="41"/>
      <c r="BK200" s="41"/>
      <c r="BL200" s="41"/>
      <c r="BM200" s="41"/>
      <c r="BN200" s="41"/>
      <c r="BO200" s="41"/>
      <c r="BP200" s="41"/>
      <c r="BQ200" s="41"/>
      <c r="BR200" s="41"/>
      <c r="BS200" s="41"/>
      <c r="BT200" s="41"/>
      <c r="BU200" s="41"/>
      <c r="BV200" s="41"/>
      <c r="BW200" s="41"/>
      <c r="BX200" s="41"/>
      <c r="BY200" s="41"/>
      <c r="BZ200" s="41"/>
      <c r="CA200" s="41"/>
      <c r="CB200" s="41"/>
      <c r="CC200" s="41"/>
      <c r="CD200" s="41"/>
      <c r="CE200" s="41"/>
      <c r="CF200" s="41"/>
      <c r="CG200" s="41"/>
      <c r="CH200" s="41"/>
      <c r="CI200" s="41"/>
      <c r="CJ200" s="41"/>
      <c r="CK200" s="41"/>
      <c r="CL200" s="41"/>
      <c r="CM200" s="41"/>
      <c r="CN200" s="41"/>
      <c r="CO200" s="41"/>
      <c r="CP200" s="41"/>
      <c r="CQ200" s="41"/>
      <c r="CR200" s="41"/>
      <c r="CS200" s="41"/>
      <c r="CT200" s="41"/>
      <c r="CU200" s="41"/>
      <c r="CV200" s="41"/>
      <c r="CW200" s="41"/>
      <c r="CX200" s="41"/>
      <c r="CY200" s="41"/>
      <c r="CZ200" s="41"/>
      <c r="DA200" s="41"/>
      <c r="DB200" s="41"/>
      <c r="DC200" s="41"/>
      <c r="DD200" s="41"/>
    </row>
    <row r="201" spans="1:108" s="235" customFormat="1" ht="11.25">
      <c r="A201" s="235" t="s">
        <v>198</v>
      </c>
      <c r="G201" s="236"/>
      <c r="I201" s="236"/>
      <c r="J201" s="236"/>
      <c r="K201" s="236"/>
      <c r="L201" s="236"/>
      <c r="M201" s="236"/>
      <c r="N201" s="236"/>
      <c r="O201" s="236"/>
      <c r="P201" s="236"/>
      <c r="Q201" s="236"/>
      <c r="R201" s="236"/>
      <c r="S201" s="236"/>
      <c r="T201" s="236"/>
      <c r="U201" s="236"/>
      <c r="V201" s="236"/>
      <c r="W201" s="236"/>
      <c r="X201" s="236"/>
      <c r="Y201" s="236"/>
      <c r="Z201" s="236"/>
      <c r="AA201" s="236"/>
      <c r="AB201" s="236"/>
      <c r="AC201" s="236"/>
      <c r="AD201" s="236"/>
      <c r="AE201" s="236"/>
      <c r="AF201" s="236"/>
      <c r="AG201" s="236"/>
      <c r="AH201" s="236"/>
      <c r="AI201" s="236"/>
      <c r="AJ201" s="236"/>
      <c r="AK201" s="236"/>
      <c r="AL201" s="236"/>
      <c r="AM201" s="236"/>
      <c r="AN201" s="236"/>
      <c r="AO201" s="236"/>
      <c r="AP201" s="236"/>
      <c r="AQ201" s="236"/>
      <c r="AR201" s="236"/>
      <c r="AS201" s="236"/>
      <c r="AT201" s="236"/>
      <c r="AU201" s="236"/>
      <c r="AV201" s="236"/>
      <c r="AW201" s="236"/>
      <c r="AX201" s="236"/>
      <c r="AY201" s="236"/>
      <c r="AZ201" s="236"/>
      <c r="BA201" s="236"/>
      <c r="BB201" s="236"/>
      <c r="BC201" s="236"/>
      <c r="BD201" s="236"/>
      <c r="BE201" s="236"/>
      <c r="BF201" s="236"/>
      <c r="BG201" s="236"/>
      <c r="BH201" s="236"/>
      <c r="BI201" s="236"/>
      <c r="BJ201" s="236"/>
      <c r="BK201" s="236"/>
      <c r="BL201" s="236"/>
      <c r="BM201" s="236"/>
      <c r="BN201" s="236"/>
      <c r="BO201" s="236"/>
      <c r="BP201" s="236"/>
      <c r="BQ201" s="236"/>
      <c r="BR201" s="236"/>
      <c r="BS201" s="236"/>
      <c r="BT201" s="236"/>
      <c r="BU201" s="236"/>
      <c r="BV201" s="236"/>
      <c r="BW201" s="236"/>
      <c r="BX201" s="236"/>
      <c r="BY201" s="236"/>
      <c r="BZ201" s="236"/>
      <c r="CA201" s="236"/>
      <c r="CB201" s="236"/>
      <c r="CC201" s="236"/>
      <c r="CD201" s="236"/>
      <c r="CE201" s="236"/>
      <c r="CF201" s="236"/>
      <c r="CG201" s="236"/>
      <c r="CH201" s="236"/>
      <c r="CI201" s="236"/>
      <c r="CJ201" s="236"/>
      <c r="CK201" s="236"/>
      <c r="CL201" s="236"/>
      <c r="CM201" s="236"/>
      <c r="CN201" s="236"/>
      <c r="CO201" s="236"/>
      <c r="CP201" s="236"/>
      <c r="CQ201" s="236"/>
      <c r="CR201" s="236"/>
      <c r="CS201" s="236"/>
      <c r="CT201" s="236"/>
      <c r="CU201" s="236"/>
      <c r="CV201" s="236"/>
      <c r="CW201" s="236"/>
      <c r="CX201" s="236"/>
      <c r="CY201" s="236"/>
      <c r="CZ201" s="236"/>
      <c r="DA201" s="236"/>
      <c r="DB201" s="236"/>
      <c r="DC201" s="236"/>
      <c r="DD201" s="236"/>
    </row>
    <row r="202" spans="1:108" s="48" customFormat="1" ht="31.5" customHeight="1">
      <c r="A202" s="305" t="s">
        <v>199</v>
      </c>
      <c r="B202" s="310"/>
      <c r="C202" s="310"/>
      <c r="D202" s="310"/>
      <c r="E202" s="310"/>
      <c r="F202" s="310"/>
      <c r="G202" s="310"/>
      <c r="H202" s="236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F202" s="41"/>
      <c r="AG202" s="41"/>
      <c r="AH202" s="41"/>
      <c r="AI202" s="41"/>
      <c r="AJ202" s="41"/>
      <c r="AK202" s="41"/>
      <c r="AL202" s="41"/>
      <c r="AM202" s="41"/>
      <c r="AN202" s="41"/>
      <c r="AO202" s="41"/>
      <c r="AP202" s="41"/>
      <c r="AQ202" s="41"/>
      <c r="AR202" s="41"/>
      <c r="AS202" s="41"/>
      <c r="AT202" s="41"/>
      <c r="AU202" s="41"/>
      <c r="AV202" s="41"/>
      <c r="AW202" s="41"/>
      <c r="AX202" s="41"/>
      <c r="AY202" s="41"/>
      <c r="AZ202" s="41"/>
      <c r="BA202" s="41"/>
      <c r="BB202" s="41"/>
      <c r="BC202" s="41"/>
      <c r="BD202" s="41"/>
      <c r="BE202" s="41"/>
      <c r="BF202" s="41"/>
      <c r="BG202" s="41"/>
      <c r="BH202" s="41"/>
      <c r="BI202" s="41"/>
      <c r="BJ202" s="41"/>
      <c r="BK202" s="41"/>
      <c r="BL202" s="41"/>
      <c r="BM202" s="41"/>
      <c r="BN202" s="41"/>
      <c r="BO202" s="41"/>
      <c r="BP202" s="41"/>
      <c r="BQ202" s="41"/>
      <c r="BR202" s="41"/>
      <c r="BS202" s="41"/>
      <c r="BT202" s="41"/>
      <c r="BU202" s="41"/>
      <c r="BV202" s="41"/>
      <c r="BW202" s="41"/>
      <c r="BX202" s="41"/>
      <c r="BY202" s="41"/>
      <c r="BZ202" s="41"/>
      <c r="CA202" s="41"/>
      <c r="CB202" s="41"/>
      <c r="CC202" s="41"/>
      <c r="CD202" s="41"/>
      <c r="CE202" s="41"/>
      <c r="CF202" s="41"/>
      <c r="CG202" s="41"/>
      <c r="CH202" s="41"/>
      <c r="CI202" s="41"/>
      <c r="CJ202" s="41"/>
      <c r="CK202" s="41"/>
      <c r="CL202" s="41"/>
      <c r="CM202" s="41"/>
      <c r="CN202" s="41"/>
      <c r="CO202" s="41"/>
      <c r="CP202" s="41"/>
      <c r="CQ202" s="41"/>
      <c r="CR202" s="41"/>
      <c r="CS202" s="41"/>
      <c r="CT202" s="41"/>
      <c r="CU202" s="41"/>
      <c r="CV202" s="41"/>
      <c r="CW202" s="41"/>
      <c r="CX202" s="41"/>
      <c r="CY202" s="41"/>
      <c r="CZ202" s="41"/>
      <c r="DA202" s="41"/>
      <c r="DB202" s="41"/>
      <c r="DC202" s="41"/>
      <c r="DD202" s="41"/>
    </row>
    <row r="203" spans="1:108" s="235" customFormat="1" ht="102.75" customHeight="1">
      <c r="A203" s="305" t="s">
        <v>200</v>
      </c>
      <c r="B203" s="311"/>
      <c r="C203" s="311"/>
      <c r="D203" s="311"/>
      <c r="E203" s="311"/>
      <c r="F203" s="311"/>
      <c r="G203" s="311"/>
      <c r="J203" s="236"/>
      <c r="K203" s="236"/>
      <c r="L203" s="236"/>
      <c r="M203" s="236"/>
      <c r="N203" s="236"/>
      <c r="O203" s="236"/>
      <c r="P203" s="236"/>
      <c r="Q203" s="236"/>
      <c r="R203" s="236"/>
      <c r="S203" s="236"/>
      <c r="T203" s="236"/>
      <c r="U203" s="236"/>
      <c r="V203" s="236"/>
      <c r="W203" s="236"/>
      <c r="X203" s="236"/>
      <c r="Y203" s="236"/>
      <c r="Z203" s="236"/>
      <c r="AA203" s="236"/>
      <c r="AB203" s="236"/>
      <c r="AC203" s="236"/>
      <c r="AD203" s="236"/>
      <c r="AE203" s="236"/>
      <c r="AF203" s="236"/>
      <c r="AG203" s="236"/>
      <c r="AH203" s="236"/>
      <c r="AI203" s="236"/>
      <c r="AJ203" s="236"/>
      <c r="AK203" s="236"/>
      <c r="AL203" s="236"/>
      <c r="AM203" s="236"/>
      <c r="AN203" s="236"/>
      <c r="AO203" s="236"/>
      <c r="AP203" s="236"/>
      <c r="AQ203" s="236"/>
      <c r="AR203" s="236"/>
      <c r="AS203" s="236"/>
      <c r="AT203" s="236"/>
      <c r="AU203" s="236"/>
      <c r="AV203" s="236"/>
      <c r="AW203" s="236"/>
      <c r="AX203" s="236"/>
      <c r="AY203" s="236"/>
      <c r="AZ203" s="236"/>
      <c r="BA203" s="236"/>
      <c r="BB203" s="236"/>
      <c r="BC203" s="236"/>
      <c r="BD203" s="236"/>
      <c r="BE203" s="236"/>
      <c r="BF203" s="236"/>
      <c r="BG203" s="236"/>
      <c r="BH203" s="236"/>
      <c r="BI203" s="236"/>
      <c r="BJ203" s="236"/>
      <c r="BK203" s="236"/>
      <c r="BL203" s="236"/>
      <c r="BM203" s="236"/>
      <c r="BN203" s="236"/>
      <c r="BO203" s="236"/>
      <c r="BP203" s="236"/>
      <c r="BQ203" s="236"/>
      <c r="BR203" s="236"/>
      <c r="BS203" s="236"/>
      <c r="BT203" s="236"/>
      <c r="BU203" s="236"/>
      <c r="BV203" s="236"/>
      <c r="BW203" s="236"/>
      <c r="BX203" s="236"/>
      <c r="BY203" s="236"/>
      <c r="BZ203" s="236"/>
      <c r="CA203" s="236"/>
      <c r="CB203" s="236"/>
      <c r="CC203" s="236"/>
      <c r="CD203" s="236"/>
      <c r="CE203" s="236"/>
      <c r="CF203" s="236"/>
      <c r="CG203" s="236"/>
      <c r="CH203" s="236"/>
      <c r="CI203" s="236"/>
      <c r="CJ203" s="236"/>
      <c r="CK203" s="236"/>
      <c r="CL203" s="236"/>
      <c r="CM203" s="236"/>
      <c r="CN203" s="236"/>
      <c r="CO203" s="236"/>
      <c r="CP203" s="236"/>
      <c r="CQ203" s="236"/>
      <c r="CR203" s="236"/>
      <c r="CS203" s="236"/>
      <c r="CT203" s="236"/>
      <c r="CU203" s="236"/>
      <c r="CV203" s="236"/>
      <c r="CW203" s="236"/>
      <c r="CX203" s="236"/>
      <c r="CY203" s="236"/>
      <c r="CZ203" s="236"/>
      <c r="DA203" s="236"/>
      <c r="DB203" s="236"/>
      <c r="DC203" s="236"/>
      <c r="DD203" s="236"/>
    </row>
    <row r="204" spans="1:108" s="239" customFormat="1" ht="13.5" customHeight="1">
      <c r="A204" s="305" t="s">
        <v>201</v>
      </c>
      <c r="B204" s="306"/>
      <c r="C204" s="306"/>
      <c r="D204" s="306"/>
      <c r="E204" s="306"/>
      <c r="F204" s="306"/>
      <c r="G204" s="306"/>
      <c r="H204" s="237"/>
      <c r="I204" s="238"/>
      <c r="J204" s="95"/>
      <c r="K204" s="95"/>
      <c r="L204" s="95"/>
      <c r="M204" s="95"/>
      <c r="N204" s="95"/>
      <c r="O204" s="95"/>
      <c r="P204" s="95"/>
      <c r="Q204" s="95"/>
      <c r="R204" s="95"/>
      <c r="S204" s="95"/>
      <c r="T204" s="95"/>
      <c r="U204" s="95"/>
      <c r="V204" s="95"/>
      <c r="W204" s="95"/>
      <c r="X204" s="95"/>
      <c r="Y204" s="95"/>
      <c r="Z204" s="95"/>
      <c r="AA204" s="95"/>
      <c r="AB204" s="95"/>
      <c r="AC204" s="95"/>
      <c r="AD204" s="95"/>
      <c r="AE204" s="95"/>
      <c r="AF204" s="95"/>
      <c r="AG204" s="95"/>
      <c r="AH204" s="95"/>
      <c r="AI204" s="95"/>
      <c r="AJ204" s="95"/>
      <c r="AK204" s="95"/>
      <c r="AL204" s="95"/>
      <c r="AM204" s="95"/>
      <c r="AN204" s="95"/>
      <c r="AO204" s="95"/>
      <c r="AP204" s="95"/>
      <c r="AQ204" s="95"/>
      <c r="AR204" s="95"/>
      <c r="AS204" s="95"/>
      <c r="AT204" s="95"/>
      <c r="AU204" s="95"/>
      <c r="AV204" s="95"/>
      <c r="AW204" s="95"/>
      <c r="AX204" s="95"/>
      <c r="AY204" s="95"/>
      <c r="AZ204" s="95"/>
      <c r="BA204" s="95"/>
      <c r="BB204" s="95"/>
      <c r="BC204" s="95"/>
      <c r="BD204" s="95"/>
      <c r="BE204" s="95"/>
      <c r="BF204" s="95"/>
      <c r="BG204" s="95"/>
      <c r="BH204" s="95"/>
      <c r="BI204" s="95"/>
      <c r="BJ204" s="95"/>
      <c r="BK204" s="95"/>
      <c r="BL204" s="95"/>
      <c r="BM204" s="95"/>
      <c r="BN204" s="95"/>
      <c r="BO204" s="95"/>
      <c r="BP204" s="95"/>
      <c r="BQ204" s="95"/>
      <c r="BR204" s="95"/>
      <c r="BS204" s="95"/>
      <c r="BT204" s="95"/>
      <c r="BU204" s="95"/>
      <c r="BV204" s="95"/>
      <c r="BW204" s="95"/>
      <c r="BX204" s="95"/>
      <c r="BY204" s="95"/>
      <c r="BZ204" s="95"/>
      <c r="CA204" s="95"/>
      <c r="CB204" s="95"/>
      <c r="CC204" s="95"/>
      <c r="CD204" s="95"/>
      <c r="CE204" s="95"/>
      <c r="CF204" s="95"/>
      <c r="CG204" s="95"/>
      <c r="CH204" s="95"/>
      <c r="CI204" s="95"/>
      <c r="CJ204" s="95"/>
      <c r="CK204" s="95"/>
      <c r="CL204" s="95"/>
      <c r="CM204" s="95"/>
      <c r="CN204" s="95"/>
      <c r="CO204" s="95"/>
      <c r="CP204" s="95"/>
      <c r="CQ204" s="95"/>
      <c r="CR204" s="95"/>
      <c r="CS204" s="95"/>
      <c r="CT204" s="95"/>
      <c r="CU204" s="95"/>
      <c r="CV204" s="95"/>
      <c r="CW204" s="95"/>
      <c r="CX204" s="95"/>
      <c r="CY204" s="95"/>
      <c r="CZ204" s="95"/>
      <c r="DA204" s="95"/>
      <c r="DB204" s="95"/>
      <c r="DC204" s="95"/>
      <c r="DD204" s="95"/>
    </row>
    <row r="205" spans="1:108" s="239" customFormat="1" ht="13.5" customHeight="1">
      <c r="A205" s="305" t="s">
        <v>202</v>
      </c>
      <c r="B205" s="306"/>
      <c r="C205" s="306"/>
      <c r="D205" s="306"/>
      <c r="E205" s="306"/>
      <c r="F205" s="306"/>
      <c r="G205" s="306"/>
      <c r="H205" s="237"/>
      <c r="I205" s="238"/>
      <c r="J205" s="95"/>
      <c r="K205" s="240"/>
      <c r="L205" s="95"/>
      <c r="M205" s="95"/>
      <c r="N205" s="95"/>
      <c r="O205" s="95"/>
      <c r="P205" s="95"/>
      <c r="Q205" s="95"/>
      <c r="R205" s="95"/>
      <c r="S205" s="95"/>
      <c r="T205" s="95"/>
      <c r="U205" s="95"/>
      <c r="V205" s="95"/>
      <c r="W205" s="95"/>
      <c r="X205" s="95"/>
      <c r="Y205" s="95"/>
      <c r="Z205" s="95"/>
      <c r="AA205" s="95"/>
      <c r="AB205" s="95"/>
      <c r="AC205" s="95"/>
      <c r="AD205" s="95"/>
      <c r="AE205" s="95"/>
      <c r="AF205" s="95"/>
      <c r="AG205" s="95"/>
      <c r="AH205" s="95"/>
      <c r="AI205" s="95"/>
      <c r="AJ205" s="95"/>
      <c r="AK205" s="95"/>
      <c r="AL205" s="95"/>
      <c r="AM205" s="95"/>
      <c r="AN205" s="95"/>
      <c r="AO205" s="95"/>
      <c r="AP205" s="95"/>
      <c r="AQ205" s="95"/>
      <c r="AR205" s="95"/>
      <c r="AS205" s="95"/>
      <c r="AT205" s="95"/>
      <c r="AU205" s="95"/>
      <c r="AV205" s="95"/>
      <c r="AW205" s="95"/>
      <c r="AX205" s="95"/>
      <c r="AY205" s="95"/>
      <c r="AZ205" s="95"/>
      <c r="BA205" s="95"/>
      <c r="BB205" s="95"/>
      <c r="BC205" s="95"/>
      <c r="BD205" s="95"/>
      <c r="BE205" s="95"/>
      <c r="BF205" s="95"/>
      <c r="BG205" s="95"/>
      <c r="BH205" s="95"/>
      <c r="BI205" s="95"/>
      <c r="BJ205" s="95"/>
      <c r="BK205" s="95"/>
      <c r="BL205" s="95"/>
      <c r="BM205" s="95"/>
      <c r="BN205" s="95"/>
      <c r="BO205" s="95"/>
      <c r="BP205" s="95"/>
      <c r="BQ205" s="95"/>
      <c r="BR205" s="95"/>
      <c r="BS205" s="95"/>
      <c r="BT205" s="95"/>
      <c r="BU205" s="95"/>
      <c r="BV205" s="95"/>
      <c r="BW205" s="95"/>
      <c r="BX205" s="95"/>
      <c r="BY205" s="95"/>
      <c r="BZ205" s="95"/>
      <c r="CA205" s="95"/>
      <c r="CB205" s="95"/>
      <c r="CC205" s="95"/>
      <c r="CD205" s="95"/>
      <c r="CE205" s="95"/>
      <c r="CF205" s="95"/>
      <c r="CG205" s="95"/>
      <c r="CH205" s="95"/>
      <c r="CI205" s="95"/>
      <c r="CJ205" s="95"/>
      <c r="CK205" s="95"/>
      <c r="CL205" s="95"/>
      <c r="CM205" s="95"/>
      <c r="CN205" s="95"/>
      <c r="CO205" s="95"/>
      <c r="CP205" s="95"/>
      <c r="CQ205" s="95"/>
      <c r="CR205" s="95"/>
      <c r="CS205" s="95"/>
      <c r="CT205" s="95"/>
      <c r="CU205" s="95"/>
      <c r="CV205" s="95"/>
      <c r="CW205" s="95"/>
      <c r="CX205" s="95"/>
      <c r="CY205" s="95"/>
      <c r="CZ205" s="95"/>
      <c r="DA205" s="95"/>
      <c r="DB205" s="95"/>
      <c r="DC205" s="95"/>
      <c r="DD205" s="95"/>
    </row>
    <row r="206" spans="1:108" s="246" customFormat="1" ht="13.5" customHeight="1">
      <c r="A206" s="241"/>
      <c r="B206" s="242"/>
      <c r="C206" s="242"/>
      <c r="D206" s="242"/>
      <c r="E206" s="242"/>
      <c r="F206" s="242"/>
      <c r="G206" s="242"/>
      <c r="H206" s="243"/>
      <c r="I206" s="244"/>
      <c r="J206" s="245"/>
      <c r="K206" s="245"/>
      <c r="L206" s="245"/>
      <c r="M206" s="245"/>
      <c r="N206" s="245"/>
      <c r="O206" s="245"/>
      <c r="P206" s="245"/>
      <c r="Q206" s="245"/>
      <c r="R206" s="245"/>
      <c r="S206" s="245"/>
      <c r="T206" s="245"/>
      <c r="U206" s="245"/>
      <c r="V206" s="245"/>
      <c r="W206" s="245"/>
      <c r="X206" s="245"/>
      <c r="Y206" s="245"/>
      <c r="Z206" s="245"/>
      <c r="AA206" s="245"/>
      <c r="AB206" s="245"/>
      <c r="AC206" s="245"/>
      <c r="AD206" s="245"/>
      <c r="AE206" s="245"/>
      <c r="AF206" s="245"/>
      <c r="AG206" s="245"/>
      <c r="AH206" s="245"/>
      <c r="AI206" s="245"/>
      <c r="AJ206" s="245"/>
      <c r="AK206" s="245"/>
      <c r="AL206" s="245"/>
      <c r="AM206" s="245"/>
      <c r="AN206" s="245"/>
      <c r="AO206" s="245"/>
      <c r="AP206" s="245"/>
      <c r="AQ206" s="245"/>
      <c r="AR206" s="245"/>
      <c r="AS206" s="245"/>
      <c r="AT206" s="245"/>
      <c r="AU206" s="245"/>
      <c r="AV206" s="245"/>
      <c r="AW206" s="245"/>
      <c r="AX206" s="245"/>
      <c r="AY206" s="245"/>
      <c r="AZ206" s="245"/>
      <c r="BA206" s="245"/>
      <c r="BB206" s="245"/>
      <c r="BC206" s="245"/>
      <c r="BD206" s="245"/>
      <c r="BE206" s="245"/>
      <c r="BF206" s="245"/>
      <c r="BG206" s="245"/>
      <c r="BH206" s="245"/>
      <c r="BI206" s="245"/>
      <c r="BJ206" s="245"/>
      <c r="BK206" s="245"/>
      <c r="BL206" s="245"/>
      <c r="BM206" s="245"/>
      <c r="BN206" s="245"/>
      <c r="BO206" s="245"/>
      <c r="BP206" s="245"/>
      <c r="BQ206" s="245"/>
      <c r="BR206" s="245"/>
      <c r="BS206" s="245"/>
      <c r="BT206" s="245"/>
      <c r="BU206" s="245"/>
      <c r="BV206" s="245"/>
      <c r="BW206" s="245"/>
      <c r="BX206" s="245"/>
      <c r="BY206" s="245"/>
      <c r="BZ206" s="245"/>
      <c r="CA206" s="245"/>
      <c r="CB206" s="245"/>
      <c r="CC206" s="245"/>
      <c r="CD206" s="245"/>
      <c r="CE206" s="245"/>
      <c r="CF206" s="245"/>
      <c r="CG206" s="245"/>
      <c r="CH206" s="245"/>
      <c r="CI206" s="245"/>
      <c r="CJ206" s="245"/>
      <c r="CK206" s="245"/>
      <c r="CL206" s="245"/>
      <c r="CM206" s="245"/>
      <c r="CN206" s="245"/>
      <c r="CO206" s="245"/>
      <c r="CP206" s="245"/>
      <c r="CQ206" s="245"/>
      <c r="CR206" s="245"/>
      <c r="CS206" s="245"/>
      <c r="CT206" s="245"/>
      <c r="CU206" s="245"/>
      <c r="CV206" s="245"/>
      <c r="CW206" s="245"/>
      <c r="CX206" s="245"/>
      <c r="CY206" s="245"/>
      <c r="CZ206" s="245"/>
      <c r="DA206" s="245"/>
      <c r="DB206" s="245"/>
      <c r="DC206" s="245"/>
      <c r="DD206" s="245"/>
    </row>
  </sheetData>
  <mergeCells count="7">
    <mergeCell ref="A205:G205"/>
    <mergeCell ref="A2:I2"/>
    <mergeCell ref="A3:D3"/>
    <mergeCell ref="A199:C199"/>
    <mergeCell ref="A202:G202"/>
    <mergeCell ref="A203:G203"/>
    <mergeCell ref="A204:G204"/>
  </mergeCells>
  <printOptions horizontalCentered="1"/>
  <pageMargins left="0.39370078740157483" right="0.39370078740157483" top="0.78740157480314965" bottom="0.39370078740157483" header="0" footer="0.22187499999999999"/>
  <pageSetup paperSize="9" scale="65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BOURACÍ PRÁCE</vt:lpstr>
      <vt:lpstr>'BOURACÍ PRÁCE'!Oblast_tisku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kureckap</dc:creator>
  <cp:lastModifiedBy>kureckap</cp:lastModifiedBy>
  <cp:lastPrinted>2021-01-25T13:01:24Z</cp:lastPrinted>
  <dcterms:created xsi:type="dcterms:W3CDTF">2020-12-16T07:15:18Z</dcterms:created>
  <dcterms:modified xsi:type="dcterms:W3CDTF">2021-01-25T13:01:31Z</dcterms:modified>
</cp:coreProperties>
</file>